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co\Desktop\CS_GUNS\"/>
    </mc:Choice>
  </mc:AlternateContent>
  <xr:revisionPtr revIDLastSave="0" documentId="13_ncr:1_{96642407-6AC0-4315-A217-2BC9042C502E}" xr6:coauthVersionLast="47" xr6:coauthVersionMax="47" xr10:uidLastSave="{00000000-0000-0000-0000-000000000000}"/>
  <bookViews>
    <workbookView xWindow="-110" yWindow="-110" windowWidth="38620" windowHeight="21100" xr2:uid="{2873E7A7-F0F9-49CB-B172-6183DB942A57}"/>
  </bookViews>
  <sheets>
    <sheet name="Damage 92.1.0" sheetId="8" r:id="rId1"/>
    <sheet name="Damage 93.7.1" sheetId="9" r:id="rId2"/>
    <sheet name="Damage 93.7.1 vs 92.1.0" sheetId="10" r:id="rId3"/>
    <sheet name="Recoil updates 92.0.1" sheetId="5" r:id="rId4"/>
    <sheet name="Recoil updates 93.7.1" sheetId="11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44" i="10" l="1"/>
  <c r="F43" i="10"/>
  <c r="F42" i="10"/>
  <c r="F41" i="10"/>
  <c r="S6" i="10"/>
  <c r="T6" i="10"/>
  <c r="U6" i="10"/>
  <c r="V6" i="10"/>
  <c r="W6" i="10"/>
  <c r="X6" i="10"/>
  <c r="Y6" i="10"/>
  <c r="Z6" i="10"/>
  <c r="AA6" i="10"/>
  <c r="AB6" i="10"/>
  <c r="AC6" i="10"/>
  <c r="S7" i="10"/>
  <c r="T7" i="10"/>
  <c r="U7" i="10"/>
  <c r="V7" i="10"/>
  <c r="W7" i="10"/>
  <c r="X7" i="10"/>
  <c r="Y7" i="10"/>
  <c r="Z7" i="10"/>
  <c r="AA7" i="10"/>
  <c r="AB7" i="10"/>
  <c r="AC7" i="10"/>
  <c r="S8" i="10"/>
  <c r="T8" i="10"/>
  <c r="U8" i="10"/>
  <c r="V8" i="10"/>
  <c r="W8" i="10"/>
  <c r="X8" i="10"/>
  <c r="Y8" i="10"/>
  <c r="Z8" i="10"/>
  <c r="AA8" i="10"/>
  <c r="AB8" i="10"/>
  <c r="AC8" i="10"/>
  <c r="S9" i="10"/>
  <c r="T9" i="10"/>
  <c r="U9" i="10"/>
  <c r="V9" i="10"/>
  <c r="W9" i="10"/>
  <c r="X9" i="10"/>
  <c r="Y9" i="10"/>
  <c r="Z9" i="10"/>
  <c r="AA9" i="10"/>
  <c r="AB9" i="10"/>
  <c r="AC9" i="10"/>
  <c r="S10" i="10"/>
  <c r="T10" i="10"/>
  <c r="U10" i="10"/>
  <c r="V10" i="10"/>
  <c r="W10" i="10"/>
  <c r="X10" i="10"/>
  <c r="Y10" i="10"/>
  <c r="Z10" i="10"/>
  <c r="AA10" i="10"/>
  <c r="AB10" i="10"/>
  <c r="AC10" i="10"/>
  <c r="S11" i="10"/>
  <c r="T11" i="10"/>
  <c r="U11" i="10"/>
  <c r="V11" i="10"/>
  <c r="W11" i="10"/>
  <c r="X11" i="10"/>
  <c r="Y11" i="10"/>
  <c r="Z11" i="10"/>
  <c r="AA11" i="10"/>
  <c r="AB11" i="10"/>
  <c r="AC11" i="10"/>
  <c r="S12" i="10"/>
  <c r="T12" i="10"/>
  <c r="U12" i="10"/>
  <c r="V12" i="10"/>
  <c r="W12" i="10"/>
  <c r="X12" i="10"/>
  <c r="Y12" i="10"/>
  <c r="Z12" i="10"/>
  <c r="AA12" i="10"/>
  <c r="AB12" i="10"/>
  <c r="AC12" i="10"/>
  <c r="S13" i="10"/>
  <c r="T13" i="10"/>
  <c r="U13" i="10"/>
  <c r="V13" i="10"/>
  <c r="W13" i="10"/>
  <c r="X13" i="10"/>
  <c r="Y13" i="10"/>
  <c r="Z13" i="10"/>
  <c r="AA13" i="10"/>
  <c r="AB13" i="10"/>
  <c r="AC13" i="10"/>
  <c r="S14" i="10"/>
  <c r="T14" i="10"/>
  <c r="U14" i="10"/>
  <c r="V14" i="10"/>
  <c r="W14" i="10"/>
  <c r="X14" i="10"/>
  <c r="Y14" i="10"/>
  <c r="Z14" i="10"/>
  <c r="AA14" i="10"/>
  <c r="AB14" i="10"/>
  <c r="AC14" i="10"/>
  <c r="S15" i="10"/>
  <c r="T15" i="10"/>
  <c r="U15" i="10"/>
  <c r="V15" i="10"/>
  <c r="W15" i="10"/>
  <c r="X15" i="10"/>
  <c r="Y15" i="10"/>
  <c r="Z15" i="10"/>
  <c r="AA15" i="10"/>
  <c r="AB15" i="10"/>
  <c r="AC15" i="10"/>
  <c r="S16" i="10"/>
  <c r="T16" i="10"/>
  <c r="U16" i="10"/>
  <c r="V16" i="10"/>
  <c r="W16" i="10"/>
  <c r="X16" i="10"/>
  <c r="Y16" i="10"/>
  <c r="Z16" i="10"/>
  <c r="AA16" i="10"/>
  <c r="AB16" i="10"/>
  <c r="AC16" i="10"/>
  <c r="S17" i="10"/>
  <c r="T17" i="10"/>
  <c r="U17" i="10"/>
  <c r="V17" i="10"/>
  <c r="W17" i="10"/>
  <c r="X17" i="10"/>
  <c r="Y17" i="10"/>
  <c r="Z17" i="10"/>
  <c r="AA17" i="10"/>
  <c r="AB17" i="10"/>
  <c r="AC17" i="10"/>
  <c r="S18" i="10"/>
  <c r="T18" i="10"/>
  <c r="U18" i="10"/>
  <c r="V18" i="10"/>
  <c r="W18" i="10"/>
  <c r="X18" i="10"/>
  <c r="Y18" i="10"/>
  <c r="Z18" i="10"/>
  <c r="AA18" i="10"/>
  <c r="AB18" i="10"/>
  <c r="AC18" i="10"/>
  <c r="S19" i="10"/>
  <c r="T19" i="10"/>
  <c r="U19" i="10"/>
  <c r="V19" i="10"/>
  <c r="W19" i="10"/>
  <c r="X19" i="10"/>
  <c r="Y19" i="10"/>
  <c r="Z19" i="10"/>
  <c r="AA19" i="10"/>
  <c r="AB19" i="10"/>
  <c r="AC19" i="10"/>
  <c r="S20" i="10"/>
  <c r="T20" i="10"/>
  <c r="U20" i="10"/>
  <c r="V20" i="10"/>
  <c r="W20" i="10"/>
  <c r="X20" i="10"/>
  <c r="Y20" i="10"/>
  <c r="Z20" i="10"/>
  <c r="AA20" i="10"/>
  <c r="AB20" i="10"/>
  <c r="AC20" i="10"/>
  <c r="S21" i="10"/>
  <c r="T21" i="10"/>
  <c r="U21" i="10"/>
  <c r="V21" i="10"/>
  <c r="W21" i="10"/>
  <c r="X21" i="10"/>
  <c r="Y21" i="10"/>
  <c r="Z21" i="10"/>
  <c r="AA21" i="10"/>
  <c r="AB21" i="10"/>
  <c r="AC21" i="10"/>
  <c r="S22" i="10"/>
  <c r="T22" i="10"/>
  <c r="U22" i="10"/>
  <c r="V22" i="10"/>
  <c r="W22" i="10"/>
  <c r="X22" i="10"/>
  <c r="Y22" i="10"/>
  <c r="Z22" i="10"/>
  <c r="AA22" i="10"/>
  <c r="AB22" i="10"/>
  <c r="AC22" i="10"/>
  <c r="S23" i="10"/>
  <c r="T23" i="10"/>
  <c r="U23" i="10"/>
  <c r="V23" i="10"/>
  <c r="W23" i="10"/>
  <c r="X23" i="10"/>
  <c r="Y23" i="10"/>
  <c r="Z23" i="10"/>
  <c r="AA23" i="10"/>
  <c r="AB23" i="10"/>
  <c r="AC23" i="10"/>
  <c r="S24" i="10"/>
  <c r="T24" i="10"/>
  <c r="U24" i="10"/>
  <c r="V24" i="10"/>
  <c r="W24" i="10"/>
  <c r="X24" i="10"/>
  <c r="Y24" i="10"/>
  <c r="Z24" i="10"/>
  <c r="AA24" i="10"/>
  <c r="AB24" i="10"/>
  <c r="AC24" i="10"/>
  <c r="S25" i="10"/>
  <c r="T25" i="10"/>
  <c r="U25" i="10"/>
  <c r="V25" i="10"/>
  <c r="W25" i="10"/>
  <c r="X25" i="10"/>
  <c r="Y25" i="10"/>
  <c r="Z25" i="10"/>
  <c r="AA25" i="10"/>
  <c r="AB25" i="10"/>
  <c r="AC25" i="10"/>
  <c r="S26" i="10"/>
  <c r="T26" i="10"/>
  <c r="U26" i="10"/>
  <c r="V26" i="10"/>
  <c r="W26" i="10"/>
  <c r="X26" i="10"/>
  <c r="Y26" i="10"/>
  <c r="Z26" i="10"/>
  <c r="AA26" i="10"/>
  <c r="AB26" i="10"/>
  <c r="AC26" i="10"/>
  <c r="S27" i="10"/>
  <c r="T27" i="10"/>
  <c r="U27" i="10"/>
  <c r="V27" i="10"/>
  <c r="W27" i="10"/>
  <c r="X27" i="10"/>
  <c r="Y27" i="10"/>
  <c r="Z27" i="10"/>
  <c r="AA27" i="10"/>
  <c r="AB27" i="10"/>
  <c r="AC27" i="10"/>
  <c r="S28" i="10"/>
  <c r="T28" i="10"/>
  <c r="U28" i="10"/>
  <c r="V28" i="10"/>
  <c r="W28" i="10"/>
  <c r="X28" i="10"/>
  <c r="Y28" i="10"/>
  <c r="Z28" i="10"/>
  <c r="AA28" i="10"/>
  <c r="AB28" i="10"/>
  <c r="AC28" i="10"/>
  <c r="S29" i="10"/>
  <c r="T29" i="10"/>
  <c r="U29" i="10"/>
  <c r="V29" i="10"/>
  <c r="W29" i="10"/>
  <c r="X29" i="10"/>
  <c r="Y29" i="10"/>
  <c r="Z29" i="10"/>
  <c r="AA29" i="10"/>
  <c r="AB29" i="10"/>
  <c r="AC29" i="10"/>
  <c r="S30" i="10"/>
  <c r="T30" i="10"/>
  <c r="U30" i="10"/>
  <c r="V30" i="10"/>
  <c r="W30" i="10"/>
  <c r="X30" i="10"/>
  <c r="Y30" i="10"/>
  <c r="Z30" i="10"/>
  <c r="AA30" i="10"/>
  <c r="AB30" i="10"/>
  <c r="AC30" i="10"/>
  <c r="S31" i="10"/>
  <c r="T31" i="10"/>
  <c r="U31" i="10"/>
  <c r="V31" i="10"/>
  <c r="W31" i="10"/>
  <c r="X31" i="10"/>
  <c r="Y31" i="10"/>
  <c r="Z31" i="10"/>
  <c r="AA31" i="10"/>
  <c r="AB31" i="10"/>
  <c r="AC31" i="10"/>
  <c r="S32" i="10"/>
  <c r="T32" i="10"/>
  <c r="U32" i="10"/>
  <c r="V32" i="10"/>
  <c r="W32" i="10"/>
  <c r="X32" i="10"/>
  <c r="Y32" i="10"/>
  <c r="Z32" i="10"/>
  <c r="AA32" i="10"/>
  <c r="AB32" i="10"/>
  <c r="AC32" i="10"/>
  <c r="S33" i="10"/>
  <c r="T33" i="10"/>
  <c r="U33" i="10"/>
  <c r="V33" i="10"/>
  <c r="W33" i="10"/>
  <c r="X33" i="10"/>
  <c r="Y33" i="10"/>
  <c r="Z33" i="10"/>
  <c r="AA33" i="10"/>
  <c r="AB33" i="10"/>
  <c r="AC33" i="10"/>
  <c r="S34" i="10"/>
  <c r="T34" i="10"/>
  <c r="U34" i="10"/>
  <c r="V34" i="10"/>
  <c r="W34" i="10"/>
  <c r="X34" i="10"/>
  <c r="Y34" i="10"/>
  <c r="Z34" i="10"/>
  <c r="AA34" i="10"/>
  <c r="AB34" i="10"/>
  <c r="AC34" i="10"/>
  <c r="S35" i="10"/>
  <c r="T35" i="10"/>
  <c r="U35" i="10"/>
  <c r="V35" i="10"/>
  <c r="W35" i="10"/>
  <c r="X35" i="10"/>
  <c r="Y35" i="10"/>
  <c r="Z35" i="10"/>
  <c r="AA35" i="10"/>
  <c r="AB35" i="10"/>
  <c r="AC35" i="10"/>
  <c r="S36" i="10"/>
  <c r="T36" i="10"/>
  <c r="U36" i="10"/>
  <c r="V36" i="10"/>
  <c r="W36" i="10"/>
  <c r="X36" i="10"/>
  <c r="Y36" i="10"/>
  <c r="Z36" i="10"/>
  <c r="AA36" i="10"/>
  <c r="AB36" i="10"/>
  <c r="AC36" i="10"/>
  <c r="S37" i="10"/>
  <c r="T37" i="10"/>
  <c r="U37" i="10"/>
  <c r="V37" i="10"/>
  <c r="W37" i="10"/>
  <c r="X37" i="10"/>
  <c r="Y37" i="10"/>
  <c r="Z37" i="10"/>
  <c r="AA37" i="10"/>
  <c r="AB37" i="10"/>
  <c r="AC37" i="10"/>
  <c r="S38" i="10"/>
  <c r="T38" i="10"/>
  <c r="U38" i="10"/>
  <c r="V38" i="10"/>
  <c r="W38" i="10"/>
  <c r="X38" i="10"/>
  <c r="Y38" i="10"/>
  <c r="Z38" i="10"/>
  <c r="AA38" i="10"/>
  <c r="AB38" i="10"/>
  <c r="AC38" i="10"/>
  <c r="S39" i="10"/>
  <c r="T39" i="10"/>
  <c r="U39" i="10"/>
  <c r="V39" i="10"/>
  <c r="W39" i="10"/>
  <c r="X39" i="10"/>
  <c r="Y39" i="10"/>
  <c r="Z39" i="10"/>
  <c r="AA39" i="10"/>
  <c r="AB39" i="10"/>
  <c r="AC39" i="10"/>
  <c r="S40" i="10"/>
  <c r="T40" i="10"/>
  <c r="U40" i="10"/>
  <c r="V40" i="10"/>
  <c r="W40" i="10"/>
  <c r="X40" i="10"/>
  <c r="Y40" i="10"/>
  <c r="Z40" i="10"/>
  <c r="AA40" i="10"/>
  <c r="AB40" i="10"/>
  <c r="AC40" i="10"/>
  <c r="S41" i="10"/>
  <c r="T41" i="10"/>
  <c r="U41" i="10"/>
  <c r="V41" i="10"/>
  <c r="W41" i="10"/>
  <c r="X41" i="10"/>
  <c r="Y41" i="10"/>
  <c r="Z41" i="10"/>
  <c r="AA41" i="10"/>
  <c r="AB41" i="10"/>
  <c r="AC41" i="10"/>
  <c r="S42" i="10"/>
  <c r="T42" i="10"/>
  <c r="U42" i="10"/>
  <c r="V42" i="10"/>
  <c r="W42" i="10"/>
  <c r="X42" i="10"/>
  <c r="Y42" i="10"/>
  <c r="Z42" i="10"/>
  <c r="AA42" i="10"/>
  <c r="AB42" i="10"/>
  <c r="AC42" i="10"/>
  <c r="S43" i="10"/>
  <c r="T43" i="10"/>
  <c r="U43" i="10"/>
  <c r="V43" i="10"/>
  <c r="W43" i="10"/>
  <c r="X43" i="10"/>
  <c r="Y43" i="10"/>
  <c r="Z43" i="10"/>
  <c r="AA43" i="10"/>
  <c r="AB43" i="10"/>
  <c r="AC43" i="10"/>
  <c r="S44" i="10"/>
  <c r="T44" i="10"/>
  <c r="U44" i="10"/>
  <c r="V44" i="10"/>
  <c r="W44" i="10"/>
  <c r="X44" i="10"/>
  <c r="Y44" i="10"/>
  <c r="Z44" i="10"/>
  <c r="AA44" i="10"/>
  <c r="AB44" i="10"/>
  <c r="AC44" i="10"/>
  <c r="R44" i="10"/>
  <c r="Q44" i="10"/>
  <c r="P44" i="10"/>
  <c r="O44" i="10"/>
  <c r="N44" i="10"/>
  <c r="M44" i="10"/>
  <c r="L44" i="10"/>
  <c r="K44" i="10"/>
  <c r="J44" i="10"/>
  <c r="I44" i="10"/>
  <c r="H44" i="10"/>
  <c r="G44" i="10"/>
  <c r="R43" i="10"/>
  <c r="Q43" i="10"/>
  <c r="P43" i="10"/>
  <c r="O43" i="10"/>
  <c r="N43" i="10"/>
  <c r="M43" i="10"/>
  <c r="L43" i="10"/>
  <c r="K43" i="10"/>
  <c r="J43" i="10"/>
  <c r="I43" i="10"/>
  <c r="H43" i="10"/>
  <c r="G43" i="10"/>
  <c r="R42" i="10"/>
  <c r="Q42" i="10"/>
  <c r="P42" i="10"/>
  <c r="O42" i="10"/>
  <c r="N42" i="10"/>
  <c r="M42" i="10"/>
  <c r="L42" i="10"/>
  <c r="K42" i="10"/>
  <c r="J42" i="10"/>
  <c r="I42" i="10"/>
  <c r="H42" i="10"/>
  <c r="G42" i="10"/>
  <c r="R41" i="10"/>
  <c r="Q41" i="10"/>
  <c r="P41" i="10"/>
  <c r="O41" i="10"/>
  <c r="N41" i="10"/>
  <c r="M41" i="10"/>
  <c r="L41" i="10"/>
  <c r="K41" i="10"/>
  <c r="J41" i="10"/>
  <c r="I41" i="10"/>
  <c r="H41" i="10"/>
  <c r="G41" i="10"/>
  <c r="R40" i="10"/>
  <c r="Q40" i="10"/>
  <c r="P40" i="10"/>
  <c r="O40" i="10"/>
  <c r="N40" i="10"/>
  <c r="M40" i="10"/>
  <c r="L40" i="10"/>
  <c r="K40" i="10"/>
  <c r="J40" i="10"/>
  <c r="I40" i="10"/>
  <c r="H40" i="10"/>
  <c r="G40" i="10"/>
  <c r="R39" i="10"/>
  <c r="Q39" i="10"/>
  <c r="P39" i="10"/>
  <c r="O39" i="10"/>
  <c r="N39" i="10"/>
  <c r="M39" i="10"/>
  <c r="L39" i="10"/>
  <c r="K39" i="10"/>
  <c r="J39" i="10"/>
  <c r="I39" i="10"/>
  <c r="H39" i="10"/>
  <c r="G39" i="10"/>
  <c r="R38" i="10"/>
  <c r="Q38" i="10"/>
  <c r="P38" i="10"/>
  <c r="O38" i="10"/>
  <c r="N38" i="10"/>
  <c r="M38" i="10"/>
  <c r="L38" i="10"/>
  <c r="K38" i="10"/>
  <c r="J38" i="10"/>
  <c r="I38" i="10"/>
  <c r="H38" i="10"/>
  <c r="G38" i="10"/>
  <c r="R37" i="10"/>
  <c r="Q37" i="10"/>
  <c r="P37" i="10"/>
  <c r="O37" i="10"/>
  <c r="N37" i="10"/>
  <c r="M37" i="10"/>
  <c r="L37" i="10"/>
  <c r="K37" i="10"/>
  <c r="J37" i="10"/>
  <c r="I37" i="10"/>
  <c r="H37" i="10"/>
  <c r="G37" i="10"/>
  <c r="R36" i="10"/>
  <c r="Q36" i="10"/>
  <c r="P36" i="10"/>
  <c r="O36" i="10"/>
  <c r="N36" i="10"/>
  <c r="M36" i="10"/>
  <c r="L36" i="10"/>
  <c r="K36" i="10"/>
  <c r="J36" i="10"/>
  <c r="I36" i="10"/>
  <c r="H36" i="10"/>
  <c r="G36" i="10"/>
  <c r="R35" i="10"/>
  <c r="Q35" i="10"/>
  <c r="P35" i="10"/>
  <c r="O35" i="10"/>
  <c r="N35" i="10"/>
  <c r="M35" i="10"/>
  <c r="L35" i="10"/>
  <c r="K35" i="10"/>
  <c r="J35" i="10"/>
  <c r="I35" i="10"/>
  <c r="H35" i="10"/>
  <c r="G35" i="10"/>
  <c r="R34" i="10"/>
  <c r="Q34" i="10"/>
  <c r="P34" i="10"/>
  <c r="O34" i="10"/>
  <c r="N34" i="10"/>
  <c r="M34" i="10"/>
  <c r="L34" i="10"/>
  <c r="K34" i="10"/>
  <c r="J34" i="10"/>
  <c r="I34" i="10"/>
  <c r="H34" i="10"/>
  <c r="G34" i="10"/>
  <c r="R33" i="10"/>
  <c r="Q33" i="10"/>
  <c r="P33" i="10"/>
  <c r="O33" i="10"/>
  <c r="N33" i="10"/>
  <c r="M33" i="10"/>
  <c r="L33" i="10"/>
  <c r="K33" i="10"/>
  <c r="J33" i="10"/>
  <c r="I33" i="10"/>
  <c r="H33" i="10"/>
  <c r="G33" i="10"/>
  <c r="R32" i="10"/>
  <c r="Q32" i="10"/>
  <c r="P32" i="10"/>
  <c r="O32" i="10"/>
  <c r="N32" i="10"/>
  <c r="M32" i="10"/>
  <c r="L32" i="10"/>
  <c r="K32" i="10"/>
  <c r="J32" i="10"/>
  <c r="I32" i="10"/>
  <c r="H32" i="10"/>
  <c r="G32" i="10"/>
  <c r="R31" i="10"/>
  <c r="Q31" i="10"/>
  <c r="P31" i="10"/>
  <c r="O31" i="10"/>
  <c r="N31" i="10"/>
  <c r="M31" i="10"/>
  <c r="L31" i="10"/>
  <c r="K31" i="10"/>
  <c r="J31" i="10"/>
  <c r="I31" i="10"/>
  <c r="H31" i="10"/>
  <c r="G31" i="10"/>
  <c r="R30" i="10"/>
  <c r="Q30" i="10"/>
  <c r="P30" i="10"/>
  <c r="O30" i="10"/>
  <c r="N30" i="10"/>
  <c r="M30" i="10"/>
  <c r="L30" i="10"/>
  <c r="K30" i="10"/>
  <c r="J30" i="10"/>
  <c r="I30" i="10"/>
  <c r="H30" i="10"/>
  <c r="G30" i="10"/>
  <c r="R29" i="10"/>
  <c r="Q29" i="10"/>
  <c r="P29" i="10"/>
  <c r="O29" i="10"/>
  <c r="N29" i="10"/>
  <c r="M29" i="10"/>
  <c r="L29" i="10"/>
  <c r="K29" i="10"/>
  <c r="J29" i="10"/>
  <c r="I29" i="10"/>
  <c r="H29" i="10"/>
  <c r="G29" i="10"/>
  <c r="R28" i="10"/>
  <c r="Q28" i="10"/>
  <c r="P28" i="10"/>
  <c r="O28" i="10"/>
  <c r="N28" i="10"/>
  <c r="M28" i="10"/>
  <c r="L28" i="10"/>
  <c r="K28" i="10"/>
  <c r="J28" i="10"/>
  <c r="I28" i="10"/>
  <c r="H28" i="10"/>
  <c r="G28" i="10"/>
  <c r="R27" i="10"/>
  <c r="Q27" i="10"/>
  <c r="P27" i="10"/>
  <c r="O27" i="10"/>
  <c r="N27" i="10"/>
  <c r="M27" i="10"/>
  <c r="L27" i="10"/>
  <c r="K27" i="10"/>
  <c r="J27" i="10"/>
  <c r="I27" i="10"/>
  <c r="H27" i="10"/>
  <c r="G27" i="10"/>
  <c r="R26" i="10"/>
  <c r="Q26" i="10"/>
  <c r="P26" i="10"/>
  <c r="O26" i="10"/>
  <c r="N26" i="10"/>
  <c r="M26" i="10"/>
  <c r="L26" i="10"/>
  <c r="K26" i="10"/>
  <c r="J26" i="10"/>
  <c r="I26" i="10"/>
  <c r="H26" i="10"/>
  <c r="G26" i="10"/>
  <c r="R25" i="10"/>
  <c r="Q25" i="10"/>
  <c r="P25" i="10"/>
  <c r="O25" i="10"/>
  <c r="N25" i="10"/>
  <c r="M25" i="10"/>
  <c r="L25" i="10"/>
  <c r="K25" i="10"/>
  <c r="J25" i="10"/>
  <c r="I25" i="10"/>
  <c r="H25" i="10"/>
  <c r="G25" i="10"/>
  <c r="R24" i="10"/>
  <c r="Q24" i="10"/>
  <c r="P24" i="10"/>
  <c r="O24" i="10"/>
  <c r="N24" i="10"/>
  <c r="M24" i="10"/>
  <c r="L24" i="10"/>
  <c r="K24" i="10"/>
  <c r="J24" i="10"/>
  <c r="I24" i="10"/>
  <c r="H24" i="10"/>
  <c r="G24" i="10"/>
  <c r="R23" i="10"/>
  <c r="Q23" i="10"/>
  <c r="P23" i="10"/>
  <c r="O23" i="10"/>
  <c r="N23" i="10"/>
  <c r="M23" i="10"/>
  <c r="L23" i="10"/>
  <c r="K23" i="10"/>
  <c r="J23" i="10"/>
  <c r="I23" i="10"/>
  <c r="H23" i="10"/>
  <c r="G23" i="10"/>
  <c r="R22" i="10"/>
  <c r="Q22" i="10"/>
  <c r="P22" i="10"/>
  <c r="O22" i="10"/>
  <c r="N22" i="10"/>
  <c r="M22" i="10"/>
  <c r="L22" i="10"/>
  <c r="K22" i="10"/>
  <c r="J22" i="10"/>
  <c r="I22" i="10"/>
  <c r="H22" i="10"/>
  <c r="G22" i="10"/>
  <c r="R21" i="10"/>
  <c r="Q21" i="10"/>
  <c r="P21" i="10"/>
  <c r="O21" i="10"/>
  <c r="N21" i="10"/>
  <c r="M21" i="10"/>
  <c r="L21" i="10"/>
  <c r="K21" i="10"/>
  <c r="J21" i="10"/>
  <c r="I21" i="10"/>
  <c r="H21" i="10"/>
  <c r="G21" i="10"/>
  <c r="R20" i="10"/>
  <c r="Q20" i="10"/>
  <c r="P20" i="10"/>
  <c r="O20" i="10"/>
  <c r="N20" i="10"/>
  <c r="M20" i="10"/>
  <c r="L20" i="10"/>
  <c r="K20" i="10"/>
  <c r="J20" i="10"/>
  <c r="I20" i="10"/>
  <c r="H20" i="10"/>
  <c r="G20" i="10"/>
  <c r="R19" i="10"/>
  <c r="Q19" i="10"/>
  <c r="P19" i="10"/>
  <c r="O19" i="10"/>
  <c r="N19" i="10"/>
  <c r="M19" i="10"/>
  <c r="L19" i="10"/>
  <c r="K19" i="10"/>
  <c r="J19" i="10"/>
  <c r="I19" i="10"/>
  <c r="H19" i="10"/>
  <c r="G19" i="10"/>
  <c r="R18" i="10"/>
  <c r="Q18" i="10"/>
  <c r="P18" i="10"/>
  <c r="O18" i="10"/>
  <c r="N18" i="10"/>
  <c r="M18" i="10"/>
  <c r="L18" i="10"/>
  <c r="K18" i="10"/>
  <c r="J18" i="10"/>
  <c r="I18" i="10"/>
  <c r="H18" i="10"/>
  <c r="G18" i="10"/>
  <c r="R17" i="10"/>
  <c r="Q17" i="10"/>
  <c r="P17" i="10"/>
  <c r="O17" i="10"/>
  <c r="N17" i="10"/>
  <c r="M17" i="10"/>
  <c r="L17" i="10"/>
  <c r="K17" i="10"/>
  <c r="J17" i="10"/>
  <c r="I17" i="10"/>
  <c r="H17" i="10"/>
  <c r="G17" i="10"/>
  <c r="R16" i="10"/>
  <c r="Q16" i="10"/>
  <c r="P16" i="10"/>
  <c r="O16" i="10"/>
  <c r="N16" i="10"/>
  <c r="M16" i="10"/>
  <c r="L16" i="10"/>
  <c r="K16" i="10"/>
  <c r="J16" i="10"/>
  <c r="I16" i="10"/>
  <c r="H16" i="10"/>
  <c r="G16" i="10"/>
  <c r="R15" i="10"/>
  <c r="Q15" i="10"/>
  <c r="P15" i="10"/>
  <c r="O15" i="10"/>
  <c r="N15" i="10"/>
  <c r="M15" i="10"/>
  <c r="L15" i="10"/>
  <c r="K15" i="10"/>
  <c r="J15" i="10"/>
  <c r="I15" i="10"/>
  <c r="H15" i="10"/>
  <c r="G15" i="10"/>
  <c r="R14" i="10"/>
  <c r="Q14" i="10"/>
  <c r="P14" i="10"/>
  <c r="O14" i="10"/>
  <c r="N14" i="10"/>
  <c r="M14" i="10"/>
  <c r="L14" i="10"/>
  <c r="K14" i="10"/>
  <c r="J14" i="10"/>
  <c r="I14" i="10"/>
  <c r="H14" i="10"/>
  <c r="G14" i="10"/>
  <c r="R13" i="10"/>
  <c r="Q13" i="10"/>
  <c r="P13" i="10"/>
  <c r="O13" i="10"/>
  <c r="N13" i="10"/>
  <c r="M13" i="10"/>
  <c r="L13" i="10"/>
  <c r="K13" i="10"/>
  <c r="J13" i="10"/>
  <c r="I13" i="10"/>
  <c r="H13" i="10"/>
  <c r="G13" i="10"/>
  <c r="R12" i="10"/>
  <c r="Q12" i="10"/>
  <c r="P12" i="10"/>
  <c r="O12" i="10"/>
  <c r="N12" i="10"/>
  <c r="M12" i="10"/>
  <c r="L12" i="10"/>
  <c r="K12" i="10"/>
  <c r="J12" i="10"/>
  <c r="I12" i="10"/>
  <c r="H12" i="10"/>
  <c r="G12" i="10"/>
  <c r="T5" i="10"/>
  <c r="U5" i="10"/>
  <c r="V5" i="10"/>
  <c r="W5" i="10"/>
  <c r="X5" i="10"/>
  <c r="Y5" i="10"/>
  <c r="Z5" i="10"/>
  <c r="AA5" i="10"/>
  <c r="AB5" i="10"/>
  <c r="AC5" i="10"/>
  <c r="S5" i="10"/>
  <c r="R11" i="10"/>
  <c r="Q11" i="10"/>
  <c r="P11" i="10"/>
  <c r="O11" i="10"/>
  <c r="N11" i="10"/>
  <c r="M11" i="10"/>
  <c r="L11" i="10"/>
  <c r="K11" i="10"/>
  <c r="J11" i="10"/>
  <c r="I11" i="10"/>
  <c r="H11" i="10"/>
  <c r="G11" i="10"/>
  <c r="R10" i="10"/>
  <c r="Q10" i="10"/>
  <c r="P10" i="10"/>
  <c r="O10" i="10"/>
  <c r="N10" i="10"/>
  <c r="M10" i="10"/>
  <c r="L10" i="10"/>
  <c r="K10" i="10"/>
  <c r="J10" i="10"/>
  <c r="I10" i="10"/>
  <c r="H10" i="10"/>
  <c r="G10" i="10"/>
  <c r="R9" i="10"/>
  <c r="Q9" i="10"/>
  <c r="P9" i="10"/>
  <c r="O9" i="10"/>
  <c r="N9" i="10"/>
  <c r="M9" i="10"/>
  <c r="L9" i="10"/>
  <c r="K9" i="10"/>
  <c r="J9" i="10"/>
  <c r="I9" i="10"/>
  <c r="H9" i="10"/>
  <c r="G9" i="10"/>
  <c r="R8" i="10"/>
  <c r="Q8" i="10"/>
  <c r="P8" i="10"/>
  <c r="O8" i="10"/>
  <c r="N8" i="10"/>
  <c r="M8" i="10"/>
  <c r="L8" i="10"/>
  <c r="K8" i="10"/>
  <c r="J8" i="10"/>
  <c r="I8" i="10"/>
  <c r="H8" i="10"/>
  <c r="G8" i="10"/>
  <c r="R7" i="10"/>
  <c r="Q7" i="10"/>
  <c r="P7" i="10"/>
  <c r="O7" i="10"/>
  <c r="N7" i="10"/>
  <c r="M7" i="10"/>
  <c r="L7" i="10"/>
  <c r="K7" i="10"/>
  <c r="J7" i="10"/>
  <c r="I7" i="10"/>
  <c r="H7" i="10"/>
  <c r="G7" i="10"/>
  <c r="R6" i="10"/>
  <c r="Q6" i="10"/>
  <c r="P6" i="10"/>
  <c r="O6" i="10"/>
  <c r="N6" i="10"/>
  <c r="M6" i="10"/>
  <c r="L6" i="10"/>
  <c r="K6" i="10"/>
  <c r="J6" i="10"/>
  <c r="I6" i="10"/>
  <c r="H6" i="10"/>
  <c r="G6" i="10"/>
  <c r="G5" i="10"/>
  <c r="H5" i="10"/>
  <c r="I5" i="10"/>
  <c r="J5" i="10"/>
  <c r="K5" i="10"/>
  <c r="L5" i="10"/>
  <c r="M5" i="10"/>
  <c r="N5" i="10"/>
  <c r="O5" i="10"/>
  <c r="P5" i="10"/>
  <c r="Q5" i="10"/>
  <c r="R5" i="10"/>
  <c r="AC44" i="9"/>
  <c r="AB44" i="9"/>
  <c r="AA44" i="9"/>
  <c r="Z44" i="9"/>
  <c r="Y44" i="9"/>
  <c r="X44" i="9"/>
  <c r="W44" i="9"/>
  <c r="V44" i="9"/>
  <c r="U44" i="9"/>
  <c r="T44" i="9"/>
  <c r="S44" i="9"/>
  <c r="AC43" i="9"/>
  <c r="AB43" i="9"/>
  <c r="AA43" i="9"/>
  <c r="Z43" i="9"/>
  <c r="Y43" i="9"/>
  <c r="X43" i="9"/>
  <c r="W43" i="9"/>
  <c r="V43" i="9"/>
  <c r="U43" i="9"/>
  <c r="T43" i="9"/>
  <c r="S43" i="9"/>
  <c r="AC42" i="9"/>
  <c r="AB42" i="9"/>
  <c r="AA42" i="9"/>
  <c r="Z42" i="9"/>
  <c r="Y42" i="9"/>
  <c r="X42" i="9"/>
  <c r="W42" i="9"/>
  <c r="V42" i="9"/>
  <c r="U42" i="9"/>
  <c r="T42" i="9"/>
  <c r="S42" i="9"/>
  <c r="AC41" i="9"/>
  <c r="AB41" i="9"/>
  <c r="AA41" i="9"/>
  <c r="Z41" i="9"/>
  <c r="Y41" i="9"/>
  <c r="X41" i="9"/>
  <c r="W41" i="9"/>
  <c r="V41" i="9"/>
  <c r="U41" i="9"/>
  <c r="T41" i="9"/>
  <c r="S41" i="9"/>
  <c r="AC40" i="9"/>
  <c r="AB40" i="9"/>
  <c r="AA40" i="9"/>
  <c r="Z40" i="9"/>
  <c r="Y40" i="9"/>
  <c r="X40" i="9"/>
  <c r="W40" i="9"/>
  <c r="V40" i="9"/>
  <c r="U40" i="9"/>
  <c r="T40" i="9"/>
  <c r="S40" i="9"/>
  <c r="AC39" i="9"/>
  <c r="AB39" i="9"/>
  <c r="AA39" i="9"/>
  <c r="Z39" i="9"/>
  <c r="Y39" i="9"/>
  <c r="X39" i="9"/>
  <c r="W39" i="9"/>
  <c r="V39" i="9"/>
  <c r="U39" i="9"/>
  <c r="T39" i="9"/>
  <c r="S39" i="9"/>
  <c r="AC38" i="9"/>
  <c r="AB38" i="9"/>
  <c r="AA38" i="9"/>
  <c r="Z38" i="9"/>
  <c r="Y38" i="9"/>
  <c r="X38" i="9"/>
  <c r="W38" i="9"/>
  <c r="V38" i="9"/>
  <c r="U38" i="9"/>
  <c r="T38" i="9"/>
  <c r="S38" i="9"/>
  <c r="AC37" i="9"/>
  <c r="AB37" i="9"/>
  <c r="AA37" i="9"/>
  <c r="Z37" i="9"/>
  <c r="Y37" i="9"/>
  <c r="X37" i="9"/>
  <c r="W37" i="9"/>
  <c r="V37" i="9"/>
  <c r="U37" i="9"/>
  <c r="T37" i="9"/>
  <c r="S37" i="9"/>
  <c r="AC36" i="9"/>
  <c r="AB36" i="9"/>
  <c r="AA36" i="9"/>
  <c r="Z36" i="9"/>
  <c r="Y36" i="9"/>
  <c r="X36" i="9"/>
  <c r="W36" i="9"/>
  <c r="V36" i="9"/>
  <c r="U36" i="9"/>
  <c r="T36" i="9"/>
  <c r="S36" i="9"/>
  <c r="AC35" i="9"/>
  <c r="AB35" i="9"/>
  <c r="AA35" i="9"/>
  <c r="Z35" i="9"/>
  <c r="Y35" i="9"/>
  <c r="X35" i="9"/>
  <c r="W35" i="9"/>
  <c r="V35" i="9"/>
  <c r="U35" i="9"/>
  <c r="T35" i="9"/>
  <c r="S35" i="9"/>
  <c r="AC34" i="9"/>
  <c r="AB34" i="9"/>
  <c r="AA34" i="9"/>
  <c r="Z34" i="9"/>
  <c r="Y34" i="9"/>
  <c r="X34" i="9"/>
  <c r="W34" i="9"/>
  <c r="V34" i="9"/>
  <c r="U34" i="9"/>
  <c r="T34" i="9"/>
  <c r="S34" i="9"/>
  <c r="AC33" i="9"/>
  <c r="AB33" i="9"/>
  <c r="AA33" i="9"/>
  <c r="Z33" i="9"/>
  <c r="Y33" i="9"/>
  <c r="X33" i="9"/>
  <c r="W33" i="9"/>
  <c r="V33" i="9"/>
  <c r="U33" i="9"/>
  <c r="T33" i="9"/>
  <c r="S33" i="9"/>
  <c r="AC32" i="9"/>
  <c r="AB32" i="9"/>
  <c r="AA32" i="9"/>
  <c r="Z32" i="9"/>
  <c r="Y32" i="9"/>
  <c r="X32" i="9"/>
  <c r="W32" i="9"/>
  <c r="V32" i="9"/>
  <c r="U32" i="9"/>
  <c r="T32" i="9"/>
  <c r="S32" i="9"/>
  <c r="AC31" i="9"/>
  <c r="AB31" i="9"/>
  <c r="AA31" i="9"/>
  <c r="Z31" i="9"/>
  <c r="Y31" i="9"/>
  <c r="X31" i="9"/>
  <c r="W31" i="9"/>
  <c r="V31" i="9"/>
  <c r="U31" i="9"/>
  <c r="T31" i="9"/>
  <c r="S31" i="9"/>
  <c r="AC30" i="9"/>
  <c r="AB30" i="9"/>
  <c r="AA30" i="9"/>
  <c r="Z30" i="9"/>
  <c r="Y30" i="9"/>
  <c r="X30" i="9"/>
  <c r="W30" i="9"/>
  <c r="V30" i="9"/>
  <c r="U30" i="9"/>
  <c r="T30" i="9"/>
  <c r="S30" i="9"/>
  <c r="AC29" i="9"/>
  <c r="AB29" i="9"/>
  <c r="AA29" i="9"/>
  <c r="Z29" i="9"/>
  <c r="Y29" i="9"/>
  <c r="X29" i="9"/>
  <c r="W29" i="9"/>
  <c r="V29" i="9"/>
  <c r="U29" i="9"/>
  <c r="T29" i="9"/>
  <c r="S29" i="9"/>
  <c r="AC28" i="9"/>
  <c r="AB28" i="9"/>
  <c r="AA28" i="9"/>
  <c r="Z28" i="9"/>
  <c r="Y28" i="9"/>
  <c r="X28" i="9"/>
  <c r="W28" i="9"/>
  <c r="V28" i="9"/>
  <c r="U28" i="9"/>
  <c r="T28" i="9"/>
  <c r="S28" i="9"/>
  <c r="AC27" i="9"/>
  <c r="AB27" i="9"/>
  <c r="AA27" i="9"/>
  <c r="Z27" i="9"/>
  <c r="Y27" i="9"/>
  <c r="X27" i="9"/>
  <c r="W27" i="9"/>
  <c r="V27" i="9"/>
  <c r="U27" i="9"/>
  <c r="T27" i="9"/>
  <c r="S27" i="9"/>
  <c r="AC26" i="9"/>
  <c r="AB26" i="9"/>
  <c r="AA26" i="9"/>
  <c r="Z26" i="9"/>
  <c r="Y26" i="9"/>
  <c r="X26" i="9"/>
  <c r="W26" i="9"/>
  <c r="V26" i="9"/>
  <c r="U26" i="9"/>
  <c r="T26" i="9"/>
  <c r="S26" i="9"/>
  <c r="AC25" i="9"/>
  <c r="AB25" i="9"/>
  <c r="AA25" i="9"/>
  <c r="Z25" i="9"/>
  <c r="Y25" i="9"/>
  <c r="X25" i="9"/>
  <c r="W25" i="9"/>
  <c r="V25" i="9"/>
  <c r="U25" i="9"/>
  <c r="T25" i="9"/>
  <c r="S25" i="9"/>
  <c r="AC24" i="9"/>
  <c r="AB24" i="9"/>
  <c r="AA24" i="9"/>
  <c r="Z24" i="9"/>
  <c r="Y24" i="9"/>
  <c r="X24" i="9"/>
  <c r="W24" i="9"/>
  <c r="V24" i="9"/>
  <c r="U24" i="9"/>
  <c r="T24" i="9"/>
  <c r="S24" i="9"/>
  <c r="AC23" i="9"/>
  <c r="AB23" i="9"/>
  <c r="AA23" i="9"/>
  <c r="Z23" i="9"/>
  <c r="Y23" i="9"/>
  <c r="X23" i="9"/>
  <c r="W23" i="9"/>
  <c r="V23" i="9"/>
  <c r="U23" i="9"/>
  <c r="T23" i="9"/>
  <c r="S23" i="9"/>
  <c r="AC22" i="9"/>
  <c r="AB22" i="9"/>
  <c r="AA22" i="9"/>
  <c r="Z22" i="9"/>
  <c r="Y22" i="9"/>
  <c r="X22" i="9"/>
  <c r="W22" i="9"/>
  <c r="V22" i="9"/>
  <c r="U22" i="9"/>
  <c r="T22" i="9"/>
  <c r="S22" i="9"/>
  <c r="AC21" i="9"/>
  <c r="AB21" i="9"/>
  <c r="AA21" i="9"/>
  <c r="Z21" i="9"/>
  <c r="Y21" i="9"/>
  <c r="X21" i="9"/>
  <c r="W21" i="9"/>
  <c r="V21" i="9"/>
  <c r="U21" i="9"/>
  <c r="T21" i="9"/>
  <c r="S21" i="9"/>
  <c r="AC20" i="9"/>
  <c r="AB20" i="9"/>
  <c r="AA20" i="9"/>
  <c r="Z20" i="9"/>
  <c r="Y20" i="9"/>
  <c r="X20" i="9"/>
  <c r="W20" i="9"/>
  <c r="V20" i="9"/>
  <c r="U20" i="9"/>
  <c r="T20" i="9"/>
  <c r="S20" i="9"/>
  <c r="AC19" i="9"/>
  <c r="AB19" i="9"/>
  <c r="AA19" i="9"/>
  <c r="Z19" i="9"/>
  <c r="Y19" i="9"/>
  <c r="X19" i="9"/>
  <c r="W19" i="9"/>
  <c r="V19" i="9"/>
  <c r="U19" i="9"/>
  <c r="T19" i="9"/>
  <c r="S19" i="9"/>
  <c r="AC18" i="9"/>
  <c r="AB18" i="9"/>
  <c r="AA18" i="9"/>
  <c r="Z18" i="9"/>
  <c r="Y18" i="9"/>
  <c r="X18" i="9"/>
  <c r="W18" i="9"/>
  <c r="V18" i="9"/>
  <c r="U18" i="9"/>
  <c r="T18" i="9"/>
  <c r="S18" i="9"/>
  <c r="AC17" i="9"/>
  <c r="AB17" i="9"/>
  <c r="AA17" i="9"/>
  <c r="Z17" i="9"/>
  <c r="Y17" i="9"/>
  <c r="X17" i="9"/>
  <c r="W17" i="9"/>
  <c r="V17" i="9"/>
  <c r="U17" i="9"/>
  <c r="T17" i="9"/>
  <c r="S17" i="9"/>
  <c r="AC16" i="9"/>
  <c r="AB16" i="9"/>
  <c r="AA16" i="9"/>
  <c r="Z16" i="9"/>
  <c r="Y16" i="9"/>
  <c r="X16" i="9"/>
  <c r="W16" i="9"/>
  <c r="V16" i="9"/>
  <c r="U16" i="9"/>
  <c r="T16" i="9"/>
  <c r="S16" i="9"/>
  <c r="AC15" i="9"/>
  <c r="AB15" i="9"/>
  <c r="AA15" i="9"/>
  <c r="Z15" i="9"/>
  <c r="Y15" i="9"/>
  <c r="X15" i="9"/>
  <c r="W15" i="9"/>
  <c r="V15" i="9"/>
  <c r="U15" i="9"/>
  <c r="T15" i="9"/>
  <c r="S15" i="9"/>
  <c r="AC14" i="9"/>
  <c r="AB14" i="9"/>
  <c r="AA14" i="9"/>
  <c r="Z14" i="9"/>
  <c r="Y14" i="9"/>
  <c r="X14" i="9"/>
  <c r="W14" i="9"/>
  <c r="V14" i="9"/>
  <c r="U14" i="9"/>
  <c r="T14" i="9"/>
  <c r="S14" i="9"/>
  <c r="AC13" i="9"/>
  <c r="AB13" i="9"/>
  <c r="AA13" i="9"/>
  <c r="Z13" i="9"/>
  <c r="Y13" i="9"/>
  <c r="X13" i="9"/>
  <c r="W13" i="9"/>
  <c r="V13" i="9"/>
  <c r="U13" i="9"/>
  <c r="T13" i="9"/>
  <c r="S13" i="9"/>
  <c r="AC12" i="9"/>
  <c r="AB12" i="9"/>
  <c r="AA12" i="9"/>
  <c r="Z12" i="9"/>
  <c r="Y12" i="9"/>
  <c r="X12" i="9"/>
  <c r="W12" i="9"/>
  <c r="V12" i="9"/>
  <c r="U12" i="9"/>
  <c r="T12" i="9"/>
  <c r="S12" i="9"/>
  <c r="AC11" i="9"/>
  <c r="AB11" i="9"/>
  <c r="AA11" i="9"/>
  <c r="Z11" i="9"/>
  <c r="Y11" i="9"/>
  <c r="X11" i="9"/>
  <c r="W11" i="9"/>
  <c r="V11" i="9"/>
  <c r="U11" i="9"/>
  <c r="T11" i="9"/>
  <c r="S11" i="9"/>
  <c r="AC10" i="9"/>
  <c r="AB10" i="9"/>
  <c r="AA10" i="9"/>
  <c r="Z10" i="9"/>
  <c r="Y10" i="9"/>
  <c r="X10" i="9"/>
  <c r="W10" i="9"/>
  <c r="V10" i="9"/>
  <c r="U10" i="9"/>
  <c r="T10" i="9"/>
  <c r="S10" i="9"/>
  <c r="AC9" i="9"/>
  <c r="AB9" i="9"/>
  <c r="AA9" i="9"/>
  <c r="Z9" i="9"/>
  <c r="Y9" i="9"/>
  <c r="X9" i="9"/>
  <c r="W9" i="9"/>
  <c r="V9" i="9"/>
  <c r="U9" i="9"/>
  <c r="T9" i="9"/>
  <c r="S9" i="9"/>
  <c r="AC8" i="9"/>
  <c r="AB8" i="9"/>
  <c r="AA8" i="9"/>
  <c r="Z8" i="9"/>
  <c r="Y8" i="9"/>
  <c r="X8" i="9"/>
  <c r="W8" i="9"/>
  <c r="V8" i="9"/>
  <c r="U8" i="9"/>
  <c r="T8" i="9"/>
  <c r="S8" i="9"/>
  <c r="AC7" i="9"/>
  <c r="AB7" i="9"/>
  <c r="AA7" i="9"/>
  <c r="Z7" i="9"/>
  <c r="Y7" i="9"/>
  <c r="X7" i="9"/>
  <c r="W7" i="9"/>
  <c r="V7" i="9"/>
  <c r="U7" i="9"/>
  <c r="T7" i="9"/>
  <c r="S7" i="9"/>
  <c r="AC6" i="9"/>
  <c r="AB6" i="9"/>
  <c r="AA6" i="9"/>
  <c r="Z6" i="9"/>
  <c r="Y6" i="9"/>
  <c r="X6" i="9"/>
  <c r="W6" i="9"/>
  <c r="V6" i="9"/>
  <c r="U6" i="9"/>
  <c r="T6" i="9"/>
  <c r="S6" i="9"/>
  <c r="AC5" i="9"/>
  <c r="AB5" i="9"/>
  <c r="AA5" i="9"/>
  <c r="Z5" i="9"/>
  <c r="Y5" i="9"/>
  <c r="X5" i="9"/>
  <c r="W5" i="9"/>
  <c r="V5" i="9"/>
  <c r="U5" i="9"/>
  <c r="T5" i="9"/>
  <c r="S5" i="9"/>
  <c r="AC5" i="8"/>
  <c r="AC6" i="8"/>
  <c r="AC7" i="8"/>
  <c r="AC8" i="8"/>
  <c r="AC9" i="8"/>
  <c r="AC10" i="8"/>
  <c r="AC11" i="8"/>
  <c r="AC12" i="8"/>
  <c r="AC13" i="8"/>
  <c r="AC14" i="8"/>
  <c r="AC15" i="8"/>
  <c r="AC16" i="8"/>
  <c r="AC17" i="8"/>
  <c r="AC18" i="8"/>
  <c r="AC19" i="8"/>
  <c r="AC20" i="8"/>
  <c r="AC21" i="8"/>
  <c r="AC22" i="8"/>
  <c r="AC23" i="8"/>
  <c r="AC24" i="8"/>
  <c r="AC25" i="8"/>
  <c r="AC26" i="8"/>
  <c r="AC27" i="8"/>
  <c r="AC28" i="8"/>
  <c r="AC29" i="8"/>
  <c r="AC30" i="8"/>
  <c r="AC31" i="8"/>
  <c r="AC32" i="8"/>
  <c r="AC33" i="8"/>
  <c r="AC34" i="8"/>
  <c r="AC35" i="8"/>
  <c r="AC36" i="8"/>
  <c r="AC37" i="8"/>
  <c r="AC38" i="8"/>
  <c r="AC39" i="8"/>
  <c r="AC40" i="8"/>
  <c r="AC41" i="8"/>
  <c r="AC42" i="8"/>
  <c r="AC43" i="8"/>
  <c r="AC44" i="8"/>
  <c r="AB5" i="8"/>
  <c r="AB6" i="8"/>
  <c r="AB7" i="8"/>
  <c r="AB8" i="8"/>
  <c r="AB9" i="8"/>
  <c r="AB10" i="8"/>
  <c r="AB11" i="8"/>
  <c r="AB12" i="8"/>
  <c r="AB13" i="8"/>
  <c r="AB14" i="8"/>
  <c r="AB15" i="8"/>
  <c r="AB16" i="8"/>
  <c r="AB17" i="8"/>
  <c r="AB18" i="8"/>
  <c r="AB19" i="8"/>
  <c r="AB20" i="8"/>
  <c r="AB21" i="8"/>
  <c r="AB22" i="8"/>
  <c r="AB23" i="8"/>
  <c r="AB24" i="8"/>
  <c r="AB25" i="8"/>
  <c r="AB26" i="8"/>
  <c r="AB27" i="8"/>
  <c r="AB28" i="8"/>
  <c r="AB29" i="8"/>
  <c r="AB30" i="8"/>
  <c r="AB31" i="8"/>
  <c r="AB32" i="8"/>
  <c r="AB33" i="8"/>
  <c r="AB34" i="8"/>
  <c r="AB35" i="8"/>
  <c r="AB36" i="8"/>
  <c r="AB37" i="8"/>
  <c r="AB38" i="8"/>
  <c r="AB39" i="8"/>
  <c r="AB40" i="8"/>
  <c r="AB41" i="8"/>
  <c r="AB42" i="8"/>
  <c r="AB43" i="8"/>
  <c r="AB44" i="8"/>
  <c r="AA5" i="8"/>
  <c r="AA6" i="8"/>
  <c r="AA7" i="8"/>
  <c r="AA8" i="8"/>
  <c r="AA9" i="8"/>
  <c r="AA10" i="8"/>
  <c r="AA11" i="8"/>
  <c r="AA12" i="8"/>
  <c r="AA13" i="8"/>
  <c r="AA14" i="8"/>
  <c r="AA15" i="8"/>
  <c r="AA16" i="8"/>
  <c r="AA17" i="8"/>
  <c r="AA18" i="8"/>
  <c r="AA19" i="8"/>
  <c r="AA20" i="8"/>
  <c r="AA21" i="8"/>
  <c r="AA22" i="8"/>
  <c r="AA23" i="8"/>
  <c r="AA24" i="8"/>
  <c r="AA25" i="8"/>
  <c r="AA26" i="8"/>
  <c r="AA27" i="8"/>
  <c r="AA28" i="8"/>
  <c r="AA29" i="8"/>
  <c r="AA30" i="8"/>
  <c r="AA31" i="8"/>
  <c r="AA32" i="8"/>
  <c r="AA33" i="8"/>
  <c r="AA34" i="8"/>
  <c r="AA35" i="8"/>
  <c r="AA36" i="8"/>
  <c r="AA37" i="8"/>
  <c r="AA38" i="8"/>
  <c r="AA39" i="8"/>
  <c r="AA40" i="8"/>
  <c r="AA41" i="8"/>
  <c r="AA42" i="8"/>
  <c r="AA43" i="8"/>
  <c r="AA44" i="8"/>
  <c r="Z5" i="8"/>
  <c r="Z6" i="8"/>
  <c r="Z7" i="8"/>
  <c r="Z8" i="8"/>
  <c r="Z9" i="8"/>
  <c r="Z10" i="8"/>
  <c r="Z11" i="8"/>
  <c r="Z12" i="8"/>
  <c r="Z13" i="8"/>
  <c r="Z14" i="8"/>
  <c r="Z15" i="8"/>
  <c r="Z16" i="8"/>
  <c r="Z17" i="8"/>
  <c r="Z18" i="8"/>
  <c r="Z19" i="8"/>
  <c r="Z20" i="8"/>
  <c r="Z21" i="8"/>
  <c r="Z22" i="8"/>
  <c r="Z23" i="8"/>
  <c r="Z24" i="8"/>
  <c r="Z25" i="8"/>
  <c r="Z26" i="8"/>
  <c r="Z27" i="8"/>
  <c r="Z28" i="8"/>
  <c r="Z29" i="8"/>
  <c r="Z30" i="8"/>
  <c r="Z31" i="8"/>
  <c r="Z32" i="8"/>
  <c r="Z33" i="8"/>
  <c r="Z34" i="8"/>
  <c r="Z35" i="8"/>
  <c r="Z36" i="8"/>
  <c r="Z37" i="8"/>
  <c r="Z38" i="8"/>
  <c r="Z39" i="8"/>
  <c r="Z40" i="8"/>
  <c r="Z41" i="8"/>
  <c r="Z42" i="8"/>
  <c r="Z43" i="8"/>
  <c r="Z44" i="8"/>
  <c r="Y5" i="8"/>
  <c r="Y6" i="8"/>
  <c r="Y7" i="8"/>
  <c r="Y8" i="8"/>
  <c r="Y9" i="8"/>
  <c r="Y10" i="8"/>
  <c r="Y11" i="8"/>
  <c r="Y12" i="8"/>
  <c r="Y13" i="8"/>
  <c r="Y14" i="8"/>
  <c r="Y15" i="8"/>
  <c r="Y16" i="8"/>
  <c r="Y17" i="8"/>
  <c r="Y18" i="8"/>
  <c r="Y19" i="8"/>
  <c r="Y20" i="8"/>
  <c r="Y21" i="8"/>
  <c r="Y22" i="8"/>
  <c r="Y23" i="8"/>
  <c r="Y24" i="8"/>
  <c r="Y25" i="8"/>
  <c r="Y26" i="8"/>
  <c r="Y27" i="8"/>
  <c r="Y28" i="8"/>
  <c r="Y29" i="8"/>
  <c r="Y30" i="8"/>
  <c r="Y31" i="8"/>
  <c r="Y32" i="8"/>
  <c r="Y33" i="8"/>
  <c r="Y34" i="8"/>
  <c r="Y35" i="8"/>
  <c r="Y36" i="8"/>
  <c r="Y37" i="8"/>
  <c r="Y38" i="8"/>
  <c r="Y39" i="8"/>
  <c r="Y40" i="8"/>
  <c r="Y41" i="8"/>
  <c r="Y42" i="8"/>
  <c r="Y43" i="8"/>
  <c r="Y44" i="8"/>
  <c r="X5" i="8"/>
  <c r="X6" i="8"/>
  <c r="X7" i="8"/>
  <c r="X8" i="8"/>
  <c r="X9" i="8"/>
  <c r="X10" i="8"/>
  <c r="X11" i="8"/>
  <c r="X12" i="8"/>
  <c r="X13" i="8"/>
  <c r="X14" i="8"/>
  <c r="X15" i="8"/>
  <c r="X16" i="8"/>
  <c r="X17" i="8"/>
  <c r="X18" i="8"/>
  <c r="X19" i="8"/>
  <c r="X20" i="8"/>
  <c r="X21" i="8"/>
  <c r="X22" i="8"/>
  <c r="X23" i="8"/>
  <c r="X24" i="8"/>
  <c r="X25" i="8"/>
  <c r="X26" i="8"/>
  <c r="X27" i="8"/>
  <c r="X28" i="8"/>
  <c r="X29" i="8"/>
  <c r="X30" i="8"/>
  <c r="X31" i="8"/>
  <c r="X32" i="8"/>
  <c r="X33" i="8"/>
  <c r="X34" i="8"/>
  <c r="X35" i="8"/>
  <c r="X36" i="8"/>
  <c r="X37" i="8"/>
  <c r="X38" i="8"/>
  <c r="X39" i="8"/>
  <c r="X40" i="8"/>
  <c r="X41" i="8"/>
  <c r="X42" i="8"/>
  <c r="X43" i="8"/>
  <c r="X44" i="8"/>
  <c r="W5" i="8"/>
  <c r="W6" i="8"/>
  <c r="W7" i="8"/>
  <c r="W8" i="8"/>
  <c r="W9" i="8"/>
  <c r="W10" i="8"/>
  <c r="W11" i="8"/>
  <c r="W12" i="8"/>
  <c r="W13" i="8"/>
  <c r="W14" i="8"/>
  <c r="W15" i="8"/>
  <c r="W16" i="8"/>
  <c r="W17" i="8"/>
  <c r="W18" i="8"/>
  <c r="W19" i="8"/>
  <c r="W20" i="8"/>
  <c r="W21" i="8"/>
  <c r="W22" i="8"/>
  <c r="W23" i="8"/>
  <c r="W24" i="8"/>
  <c r="W25" i="8"/>
  <c r="W26" i="8"/>
  <c r="W27" i="8"/>
  <c r="W28" i="8"/>
  <c r="W29" i="8"/>
  <c r="W30" i="8"/>
  <c r="W31" i="8"/>
  <c r="W32" i="8"/>
  <c r="W33" i="8"/>
  <c r="W34" i="8"/>
  <c r="W35" i="8"/>
  <c r="W36" i="8"/>
  <c r="W37" i="8"/>
  <c r="W38" i="8"/>
  <c r="W39" i="8"/>
  <c r="W40" i="8"/>
  <c r="W41" i="8"/>
  <c r="W42" i="8"/>
  <c r="W43" i="8"/>
  <c r="W44" i="8"/>
  <c r="V5" i="8"/>
  <c r="V6" i="8"/>
  <c r="V7" i="8"/>
  <c r="V8" i="8"/>
  <c r="V9" i="8"/>
  <c r="V10" i="8"/>
  <c r="V11" i="8"/>
  <c r="V12" i="8"/>
  <c r="V13" i="8"/>
  <c r="V14" i="8"/>
  <c r="V15" i="8"/>
  <c r="V16" i="8"/>
  <c r="V17" i="8"/>
  <c r="V18" i="8"/>
  <c r="V19" i="8"/>
  <c r="V20" i="8"/>
  <c r="V21" i="8"/>
  <c r="V22" i="8"/>
  <c r="V23" i="8"/>
  <c r="V24" i="8"/>
  <c r="V25" i="8"/>
  <c r="V26" i="8"/>
  <c r="V27" i="8"/>
  <c r="V28" i="8"/>
  <c r="V29" i="8"/>
  <c r="V30" i="8"/>
  <c r="V31" i="8"/>
  <c r="V32" i="8"/>
  <c r="V33" i="8"/>
  <c r="V34" i="8"/>
  <c r="V35" i="8"/>
  <c r="V36" i="8"/>
  <c r="V37" i="8"/>
  <c r="V38" i="8"/>
  <c r="V39" i="8"/>
  <c r="V40" i="8"/>
  <c r="V41" i="8"/>
  <c r="V42" i="8"/>
  <c r="V43" i="8"/>
  <c r="V44" i="8"/>
  <c r="U5" i="8"/>
  <c r="U6" i="8"/>
  <c r="U7" i="8"/>
  <c r="U8" i="8"/>
  <c r="U9" i="8"/>
  <c r="U10" i="8"/>
  <c r="U11" i="8"/>
  <c r="U12" i="8"/>
  <c r="U13" i="8"/>
  <c r="U14" i="8"/>
  <c r="U15" i="8"/>
  <c r="U16" i="8"/>
  <c r="U17" i="8"/>
  <c r="U18" i="8"/>
  <c r="U19" i="8"/>
  <c r="U20" i="8"/>
  <c r="U21" i="8"/>
  <c r="U22" i="8"/>
  <c r="U23" i="8"/>
  <c r="U24" i="8"/>
  <c r="U25" i="8"/>
  <c r="U26" i="8"/>
  <c r="U27" i="8"/>
  <c r="U28" i="8"/>
  <c r="U29" i="8"/>
  <c r="U30" i="8"/>
  <c r="U31" i="8"/>
  <c r="U32" i="8"/>
  <c r="U33" i="8"/>
  <c r="U34" i="8"/>
  <c r="U35" i="8"/>
  <c r="U36" i="8"/>
  <c r="U37" i="8"/>
  <c r="U38" i="8"/>
  <c r="U39" i="8"/>
  <c r="U40" i="8"/>
  <c r="U41" i="8"/>
  <c r="U42" i="8"/>
  <c r="U43" i="8"/>
  <c r="U44" i="8"/>
  <c r="T5" i="8"/>
  <c r="T6" i="8"/>
  <c r="T7" i="8"/>
  <c r="T8" i="8"/>
  <c r="T9" i="8"/>
  <c r="T10" i="8"/>
  <c r="T11" i="8"/>
  <c r="T12" i="8"/>
  <c r="T13" i="8"/>
  <c r="T14" i="8"/>
  <c r="T15" i="8"/>
  <c r="T16" i="8"/>
  <c r="T17" i="8"/>
  <c r="T18" i="8"/>
  <c r="T19" i="8"/>
  <c r="T20" i="8"/>
  <c r="T21" i="8"/>
  <c r="T22" i="8"/>
  <c r="T23" i="8"/>
  <c r="T24" i="8"/>
  <c r="T25" i="8"/>
  <c r="T26" i="8"/>
  <c r="T27" i="8"/>
  <c r="T28" i="8"/>
  <c r="T29" i="8"/>
  <c r="T30" i="8"/>
  <c r="T31" i="8"/>
  <c r="T32" i="8"/>
  <c r="T33" i="8"/>
  <c r="T34" i="8"/>
  <c r="T35" i="8"/>
  <c r="T36" i="8"/>
  <c r="T37" i="8"/>
  <c r="T38" i="8"/>
  <c r="T39" i="8"/>
  <c r="T40" i="8"/>
  <c r="T41" i="8"/>
  <c r="T42" i="8"/>
  <c r="T43" i="8"/>
  <c r="T44" i="8"/>
  <c r="S5" i="8"/>
  <c r="S6" i="8"/>
  <c r="S7" i="8"/>
  <c r="S8" i="8"/>
  <c r="S9" i="8"/>
  <c r="S10" i="8"/>
  <c r="S11" i="8"/>
  <c r="S12" i="8"/>
  <c r="S13" i="8"/>
  <c r="S14" i="8"/>
  <c r="S15" i="8"/>
  <c r="S16" i="8"/>
  <c r="S17" i="8"/>
  <c r="S18" i="8"/>
  <c r="S19" i="8"/>
  <c r="S20" i="8"/>
  <c r="S21" i="8"/>
  <c r="S22" i="8"/>
  <c r="S23" i="8"/>
  <c r="S24" i="8"/>
  <c r="S25" i="8"/>
  <c r="S26" i="8"/>
  <c r="S27" i="8"/>
  <c r="S28" i="8"/>
  <c r="S29" i="8"/>
  <c r="S30" i="8"/>
  <c r="S31" i="8"/>
  <c r="S32" i="8"/>
  <c r="S33" i="8"/>
  <c r="S34" i="8"/>
  <c r="S35" i="8"/>
  <c r="S36" i="8"/>
  <c r="S37" i="8"/>
  <c r="S38" i="8"/>
  <c r="S39" i="8"/>
  <c r="S40" i="8"/>
  <c r="S41" i="8"/>
  <c r="S42" i="8"/>
  <c r="S43" i="8"/>
  <c r="S44" i="8"/>
</calcChain>
</file>

<file path=xl/sharedStrings.xml><?xml version="1.0" encoding="utf-8"?>
<sst xmlns="http://schemas.openxmlformats.org/spreadsheetml/2006/main" count="396" uniqueCount="93">
  <si>
    <t>Weapon</t>
  </si>
  <si>
    <t>AP85</t>
  </si>
  <si>
    <t>10</t>
  </si>
  <si>
    <t>50</t>
  </si>
  <si>
    <t>100</t>
  </si>
  <si>
    <t>150</t>
  </si>
  <si>
    <t>200</t>
  </si>
  <si>
    <t>AWM</t>
  </si>
  <si>
    <t>Deagle</t>
  </si>
  <si>
    <t>G3</t>
  </si>
  <si>
    <t>Glock22</t>
  </si>
  <si>
    <t>P90</t>
  </si>
  <si>
    <t>SKS</t>
  </si>
  <si>
    <t>M1A</t>
  </si>
  <si>
    <t>AKM</t>
  </si>
  <si>
    <t>AK5C</t>
  </si>
  <si>
    <t>Magnum</t>
  </si>
  <si>
    <t>MK18</t>
  </si>
  <si>
    <t>P30</t>
  </si>
  <si>
    <t>G36C</t>
  </si>
  <si>
    <t>Category</t>
  </si>
  <si>
    <t>M4A1</t>
  </si>
  <si>
    <t>M16A4</t>
  </si>
  <si>
    <t>AK74</t>
  </si>
  <si>
    <t>QBZ-95</t>
  </si>
  <si>
    <t>FAMAS</t>
  </si>
  <si>
    <t>FN-SCAR-L</t>
  </si>
  <si>
    <t>FN-FAL</t>
  </si>
  <si>
    <t>AKS74U</t>
  </si>
  <si>
    <t>AUG-A3</t>
  </si>
  <si>
    <t>CZ 805</t>
  </si>
  <si>
    <t>RM870 (9 pellets)</t>
  </si>
  <si>
    <t>SPAS-12 (7 pellets)</t>
  </si>
  <si>
    <t>Spectre M4</t>
  </si>
  <si>
    <t>MP7A1</t>
  </si>
  <si>
    <t>MP5A3</t>
  </si>
  <si>
    <t>UZI PRO</t>
  </si>
  <si>
    <t>Kriss Vector</t>
  </si>
  <si>
    <t>AS VAL</t>
  </si>
  <si>
    <t>UMP45</t>
  </si>
  <si>
    <t>AAC HB</t>
  </si>
  <si>
    <t>Sako85</t>
  </si>
  <si>
    <t>SVD</t>
  </si>
  <si>
    <t>M590 (9 pellets)</t>
  </si>
  <si>
    <t>M1014 (7 pellets)</t>
  </si>
  <si>
    <t>1 Handgun</t>
  </si>
  <si>
    <t>2 SMG</t>
  </si>
  <si>
    <t>3 Carbine</t>
  </si>
  <si>
    <t>4 Rifle</t>
  </si>
  <si>
    <t>5 Sniper</t>
  </si>
  <si>
    <t>6 Shotgun</t>
  </si>
  <si>
    <t>Ammo</t>
  </si>
  <si>
    <t>Cost</t>
  </si>
  <si>
    <t>0</t>
  </si>
  <si>
    <t>P250</t>
  </si>
  <si>
    <t>Rifles</t>
  </si>
  <si>
    <t>QBZ</t>
  </si>
  <si>
    <t>SCAR</t>
  </si>
  <si>
    <t>FN FAL</t>
  </si>
  <si>
    <t>Carbines</t>
  </si>
  <si>
    <t>SMG</t>
  </si>
  <si>
    <t>Spectre</t>
  </si>
  <si>
    <t>MP7</t>
  </si>
  <si>
    <t>Auto Pistol</t>
  </si>
  <si>
    <t>Glock 22</t>
  </si>
  <si>
    <t>* you can use ctrl-pgup and ctrl-pgdown to switch between the two recoil pages</t>
  </si>
  <si>
    <t>5</t>
  </si>
  <si>
    <t>15</t>
  </si>
  <si>
    <t>20</t>
  </si>
  <si>
    <t>25</t>
  </si>
  <si>
    <t>75</t>
  </si>
  <si>
    <t>125</t>
  </si>
  <si>
    <t>5%</t>
  </si>
  <si>
    <t>10%</t>
  </si>
  <si>
    <t>15%</t>
  </si>
  <si>
    <t>20%</t>
  </si>
  <si>
    <t>25%</t>
  </si>
  <si>
    <t>50%</t>
  </si>
  <si>
    <t>75%</t>
  </si>
  <si>
    <t>100%</t>
  </si>
  <si>
    <t>125%</t>
  </si>
  <si>
    <t>150%</t>
  </si>
  <si>
    <t>200%</t>
  </si>
  <si>
    <t>RPM</t>
  </si>
  <si>
    <t>damage at distance</t>
  </si>
  <si>
    <t>% base damage at distance</t>
  </si>
  <si>
    <t>Damage against no armor - updated 22/05/26</t>
  </si>
  <si>
    <r>
      <rPr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 xml:space="preserve"> = Headshot OHK against 10% armor (needs 27.7777 damage)</t>
    </r>
  </si>
  <si>
    <t>damage difference at distance</t>
  </si>
  <si>
    <t>% damage difference at distance</t>
  </si>
  <si>
    <t>↑ spread</t>
  </si>
  <si>
    <t>Damage against no armor - updated 23/08/09</t>
  </si>
  <si>
    <t>Names in red are updated according to Release Notes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</si>
</sst>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sz val="8"/>
      <name val="Calibri"/>
      <family val="2"/>
      <scheme val="minor"/>
    </font>
    <font>
      <sz val="24"/>
      <color rgb="FFFF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0">
    <xf numFmtId="0" fontId="0" fillId="0" borderId="0" xfId="0"/>
    <xf numFmtId="0" fontId="2" fillId="0" borderId="0" xfId="0" applyFont="1"/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left"/>
    </xf>
    <xf numFmtId="0" fontId="3" fillId="0" borderId="0" xfId="0" applyFont="1"/>
    <xf numFmtId="0" fontId="4" fillId="0" borderId="0" xfId="0" applyFont="1"/>
    <xf numFmtId="0" fontId="5" fillId="2" borderId="0" xfId="0" applyFont="1" applyFill="1"/>
    <xf numFmtId="0" fontId="0" fillId="2" borderId="0" xfId="0" applyFill="1"/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9" fontId="0" fillId="0" borderId="2" xfId="1" applyFont="1" applyBorder="1" applyAlignment="1">
      <alignment horizontal="center"/>
    </xf>
    <xf numFmtId="9" fontId="0" fillId="0" borderId="3" xfId="1" applyFont="1" applyBorder="1" applyAlignment="1">
      <alignment horizontal="center"/>
    </xf>
    <xf numFmtId="164" fontId="0" fillId="0" borderId="1" xfId="0" applyNumberFormat="1" applyBorder="1" applyAlignment="1">
      <alignment horizontal="center" vertical="center"/>
    </xf>
    <xf numFmtId="164" fontId="0" fillId="0" borderId="2" xfId="0" applyNumberFormat="1" applyBorder="1" applyAlignment="1">
      <alignment horizontal="center" vertical="center"/>
    </xf>
    <xf numFmtId="2" fontId="0" fillId="0" borderId="0" xfId="0" applyNumberFormat="1" applyAlignment="1">
      <alignment horizontal="left"/>
    </xf>
    <xf numFmtId="2" fontId="0" fillId="0" borderId="4" xfId="0" applyNumberFormat="1" applyBorder="1" applyAlignment="1">
      <alignment horizontal="left"/>
    </xf>
    <xf numFmtId="0" fontId="0" fillId="0" borderId="5" xfId="0" applyBorder="1" applyAlignment="1">
      <alignment horizontal="left"/>
    </xf>
    <xf numFmtId="0" fontId="0" fillId="0" borderId="5" xfId="0" applyBorder="1" applyAlignment="1">
      <alignment horizontal="center"/>
    </xf>
    <xf numFmtId="164" fontId="0" fillId="0" borderId="5" xfId="0" applyNumberFormat="1" applyBorder="1" applyAlignment="1">
      <alignment horizontal="center" vertical="center"/>
    </xf>
    <xf numFmtId="164" fontId="0" fillId="0" borderId="6" xfId="0" applyNumberFormat="1" applyBorder="1" applyAlignment="1">
      <alignment horizontal="center" vertical="center"/>
    </xf>
    <xf numFmtId="9" fontId="0" fillId="0" borderId="7" xfId="1" applyFont="1" applyBorder="1" applyAlignment="1">
      <alignment horizontal="center"/>
    </xf>
    <xf numFmtId="9" fontId="0" fillId="0" borderId="6" xfId="1" applyFont="1" applyBorder="1" applyAlignment="1">
      <alignment horizontal="center"/>
    </xf>
    <xf numFmtId="2" fontId="0" fillId="0" borderId="8" xfId="0" applyNumberFormat="1" applyBorder="1" applyAlignment="1">
      <alignment horizontal="left"/>
    </xf>
    <xf numFmtId="0" fontId="0" fillId="0" borderId="9" xfId="0" applyBorder="1" applyAlignment="1">
      <alignment horizontal="left"/>
    </xf>
    <xf numFmtId="0" fontId="0" fillId="0" borderId="9" xfId="0" applyBorder="1" applyAlignment="1">
      <alignment horizontal="center"/>
    </xf>
    <xf numFmtId="164" fontId="0" fillId="0" borderId="9" xfId="0" applyNumberFormat="1" applyBorder="1" applyAlignment="1">
      <alignment horizontal="center" vertical="center"/>
    </xf>
    <xf numFmtId="164" fontId="0" fillId="0" borderId="10" xfId="0" applyNumberFormat="1" applyBorder="1" applyAlignment="1">
      <alignment horizontal="center" vertical="center"/>
    </xf>
    <xf numFmtId="9" fontId="0" fillId="0" borderId="11" xfId="1" applyFont="1" applyBorder="1" applyAlignment="1">
      <alignment horizontal="center"/>
    </xf>
    <xf numFmtId="9" fontId="0" fillId="0" borderId="10" xfId="1" applyFont="1" applyBorder="1" applyAlignment="1">
      <alignment horizontal="center"/>
    </xf>
    <xf numFmtId="9" fontId="0" fillId="0" borderId="12" xfId="1" applyFont="1" applyBorder="1" applyAlignment="1">
      <alignment horizontal="center"/>
    </xf>
    <xf numFmtId="0" fontId="0" fillId="0" borderId="4" xfId="0" applyBorder="1" applyAlignment="1">
      <alignment horizontal="left"/>
    </xf>
    <xf numFmtId="9" fontId="0" fillId="0" borderId="4" xfId="0" applyNumberFormat="1" applyBorder="1"/>
    <xf numFmtId="164" fontId="0" fillId="0" borderId="11" xfId="0" applyNumberFormat="1" applyBorder="1" applyAlignment="1">
      <alignment horizontal="center"/>
    </xf>
    <xf numFmtId="164" fontId="0" fillId="0" borderId="10" xfId="0" applyNumberFormat="1" applyBorder="1" applyAlignment="1">
      <alignment horizontal="center"/>
    </xf>
    <xf numFmtId="164" fontId="0" fillId="0" borderId="13" xfId="0" applyNumberFormat="1" applyBorder="1" applyAlignment="1">
      <alignment horizontal="center"/>
    </xf>
    <xf numFmtId="164" fontId="0" fillId="0" borderId="3" xfId="0" applyNumberFormat="1" applyBorder="1" applyAlignment="1">
      <alignment horizontal="center"/>
    </xf>
    <xf numFmtId="164" fontId="0" fillId="0" borderId="2" xfId="0" applyNumberFormat="1" applyBorder="1" applyAlignment="1">
      <alignment horizontal="center"/>
    </xf>
    <xf numFmtId="164" fontId="0" fillId="0" borderId="14" xfId="0" applyNumberFormat="1" applyBorder="1" applyAlignment="1">
      <alignment horizontal="center"/>
    </xf>
    <xf numFmtId="164" fontId="0" fillId="0" borderId="7" xfId="0" applyNumberFormat="1" applyBorder="1" applyAlignment="1">
      <alignment horizontal="center"/>
    </xf>
    <xf numFmtId="164" fontId="0" fillId="0" borderId="6" xfId="0" applyNumberFormat="1" applyBorder="1" applyAlignment="1">
      <alignment horizontal="center"/>
    </xf>
    <xf numFmtId="164" fontId="0" fillId="0" borderId="12" xfId="0" applyNumberFormat="1" applyBorder="1" applyAlignment="1">
      <alignment horizontal="center"/>
    </xf>
    <xf numFmtId="0" fontId="0" fillId="0" borderId="0" xfId="0" applyAlignment="1">
      <alignment horizontal="left" vertical="top"/>
    </xf>
    <xf numFmtId="0" fontId="0" fillId="0" borderId="0" xfId="0" applyAlignment="1">
      <alignment horizontal="left"/>
    </xf>
    <xf numFmtId="0" fontId="9" fillId="0" borderId="0" xfId="0" applyFont="1"/>
    <xf numFmtId="164" fontId="0" fillId="0" borderId="9" xfId="0" applyNumberFormat="1" applyBorder="1" applyAlignment="1">
      <alignment horizontal="center"/>
    </xf>
    <xf numFmtId="164" fontId="0" fillId="0" borderId="1" xfId="0" applyNumberFormat="1" applyBorder="1" applyAlignment="1">
      <alignment horizontal="center"/>
    </xf>
    <xf numFmtId="164" fontId="0" fillId="0" borderId="5" xfId="0" applyNumberFormat="1" applyBorder="1" applyAlignment="1">
      <alignment horizontal="center"/>
    </xf>
    <xf numFmtId="164" fontId="0" fillId="3" borderId="13" xfId="0" applyNumberFormat="1" applyFill="1" applyBorder="1" applyAlignment="1">
      <alignment horizontal="center"/>
    </xf>
    <xf numFmtId="164" fontId="0" fillId="5" borderId="14" xfId="0" applyNumberFormat="1" applyFill="1" applyBorder="1" applyAlignment="1">
      <alignment horizontal="center"/>
    </xf>
    <xf numFmtId="164" fontId="0" fillId="4" borderId="12" xfId="0" applyNumberFormat="1" applyFill="1" applyBorder="1" applyAlignment="1">
      <alignment horizontal="center"/>
    </xf>
  </cellXfs>
  <cellStyles count="2">
    <cellStyle name="Normal" xfId="0" builtinId="0"/>
    <cellStyle name="Percent" xfId="1" builtinId="5"/>
  </cellStyles>
  <dxfs count="90">
    <dxf>
      <font>
        <color rgb="FFFF0000"/>
      </font>
    </dxf>
    <dxf>
      <font>
        <color rgb="FFFF0000"/>
      </font>
    </dxf>
    <dxf>
      <font>
        <color rgb="FFFF0000"/>
      </font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/>
        <bottom/>
      </border>
    </dxf>
    <dxf>
      <numFmt numFmtId="164" formatCode="0.0"/>
      <alignment horizontal="center" vertical="center" textRotation="0" wrapText="0" indent="0" justifyLastLine="0" shrinkToFit="0" readingOrder="0"/>
      <border diagonalUp="0" diagonalDown="0" outline="0">
        <left/>
        <right style="thin">
          <color indexed="64"/>
        </right>
        <top/>
        <bottom/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numFmt numFmtId="164" formatCode="0.0"/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/>
        <bottom/>
        <vertical/>
        <horizontal/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top/>
        <bottom/>
      </border>
    </dxf>
    <dxf>
      <alignment horizontal="left" vertical="bottom" textRotation="0" wrapText="0" indent="0" justifyLastLine="0" shrinkToFit="0" readingOrder="0"/>
      <border diagonalUp="0" diagonalDown="0">
        <left style="thin">
          <color indexed="64"/>
        </left>
        <top/>
        <bottom/>
        <vertical/>
        <horizontal/>
      </border>
    </dxf>
    <dxf>
      <numFmt numFmtId="2" formatCode="0.00"/>
      <alignment horizontal="left" vertical="bottom" textRotation="0" wrapText="0" indent="0" justifyLastLine="0" shrinkToFit="0" readingOrder="0"/>
    </dxf>
    <dxf>
      <border>
        <bottom style="medium">
          <color rgb="FF000000"/>
        </bottom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/>
        <bottom/>
      </border>
    </dxf>
    <dxf>
      <numFmt numFmtId="164" formatCode="0.0"/>
      <alignment horizontal="center" vertical="center" textRotation="0" wrapText="0" indent="0" justifyLastLine="0" shrinkToFit="0" readingOrder="0"/>
      <border diagonalUp="0" diagonalDown="0" outline="0">
        <left/>
        <right style="thin">
          <color indexed="64"/>
        </right>
        <top/>
        <bottom/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/>
        <bottom/>
        <vertical/>
        <horizontal/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top/>
        <bottom/>
      </border>
    </dxf>
    <dxf>
      <alignment horizontal="left" vertical="bottom" textRotation="0" wrapText="0" indent="0" justifyLastLine="0" shrinkToFit="0" readingOrder="0"/>
      <border diagonalUp="0" diagonalDown="0">
        <left style="thin">
          <color indexed="64"/>
        </left>
        <top/>
        <bottom/>
        <vertical/>
        <horizontal/>
      </border>
    </dxf>
    <dxf>
      <numFmt numFmtId="2" formatCode="0.00"/>
      <alignment horizontal="left" vertical="bottom" textRotation="0" wrapText="0" indent="0" justifyLastLine="0" shrinkToFit="0" readingOrder="0"/>
    </dxf>
    <dxf>
      <border>
        <bottom style="medium">
          <color rgb="FF000000"/>
        </bottom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/>
      </border>
    </dxf>
    <dxf>
      <numFmt numFmtId="13" formatCode="0%"/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/>
        <bottom/>
      </border>
    </dxf>
    <dxf>
      <numFmt numFmtId="164" formatCode="0.0"/>
      <alignment horizontal="center" vertical="center" textRotation="0" wrapText="0" indent="0" justifyLastLine="0" shrinkToFit="0" readingOrder="0"/>
      <border diagonalUp="0" diagonalDown="0" outline="0">
        <left/>
        <right style="thin">
          <color indexed="64"/>
        </right>
        <top/>
        <bottom/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outline="0">
        <right style="thin">
          <color indexed="64"/>
        </right>
      </border>
    </dxf>
    <dxf>
      <numFmt numFmtId="164" formatCode="0.0"/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/>
        <bottom/>
        <vertical/>
        <horizontal/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top/>
        <bottom/>
      </border>
    </dxf>
    <dxf>
      <alignment horizontal="left" vertical="bottom" textRotation="0" wrapText="0" indent="0" justifyLastLine="0" shrinkToFit="0" readingOrder="0"/>
      <border diagonalUp="0" diagonalDown="0">
        <left style="thin">
          <color indexed="64"/>
        </left>
        <top/>
        <bottom/>
        <vertical/>
        <horizontal/>
      </border>
    </dxf>
    <dxf>
      <numFmt numFmtId="2" formatCode="0.00"/>
      <alignment horizontal="left" vertical="bottom" textRotation="0" wrapText="0" indent="0" justifyLastLine="0" shrinkToFit="0" readingOrder="0"/>
    </dxf>
    <dxf>
      <border>
        <bottom style="medium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9" Type="http://schemas.openxmlformats.org/officeDocument/2006/relationships/image" Target="../media/image8.png"/><Relationship Id="rId51" Type="http://schemas.openxmlformats.org/officeDocument/2006/relationships/image" Target="../media/image20.png"/><Relationship Id="rId34" Type="http://schemas.openxmlformats.org/officeDocument/2006/relationships/image" Target="../media/image3.png"/><Relationship Id="rId42" Type="http://schemas.openxmlformats.org/officeDocument/2006/relationships/image" Target="../media/image11.png"/><Relationship Id="rId47" Type="http://schemas.openxmlformats.org/officeDocument/2006/relationships/image" Target="../media/image16.png"/><Relationship Id="rId50" Type="http://schemas.openxmlformats.org/officeDocument/2006/relationships/image" Target="../media/image19.png"/><Relationship Id="rId55" Type="http://schemas.openxmlformats.org/officeDocument/2006/relationships/image" Target="../media/image24.png"/><Relationship Id="rId33" Type="http://schemas.openxmlformats.org/officeDocument/2006/relationships/image" Target="../media/image2.png"/><Relationship Id="rId38" Type="http://schemas.openxmlformats.org/officeDocument/2006/relationships/image" Target="../media/image7.png"/><Relationship Id="rId46" Type="http://schemas.openxmlformats.org/officeDocument/2006/relationships/image" Target="../media/image15.png"/><Relationship Id="rId29" Type="http://schemas.openxmlformats.org/officeDocument/2006/relationships/image" Target="../media/image27.png"/><Relationship Id="rId41" Type="http://schemas.openxmlformats.org/officeDocument/2006/relationships/image" Target="../media/image10.png"/><Relationship Id="rId54" Type="http://schemas.openxmlformats.org/officeDocument/2006/relationships/image" Target="../media/image23.png"/><Relationship Id="rId1" Type="http://schemas.openxmlformats.org/officeDocument/2006/relationships/customXml" Target="../ink/ink1.xml"/><Relationship Id="rId32" Type="http://schemas.openxmlformats.org/officeDocument/2006/relationships/image" Target="../media/image1.png"/><Relationship Id="rId37" Type="http://schemas.openxmlformats.org/officeDocument/2006/relationships/image" Target="../media/image6.png"/><Relationship Id="rId40" Type="http://schemas.openxmlformats.org/officeDocument/2006/relationships/image" Target="../media/image9.png"/><Relationship Id="rId45" Type="http://schemas.openxmlformats.org/officeDocument/2006/relationships/image" Target="../media/image14.png"/><Relationship Id="rId53" Type="http://schemas.openxmlformats.org/officeDocument/2006/relationships/image" Target="../media/image22.png"/><Relationship Id="rId28" Type="http://schemas.openxmlformats.org/officeDocument/2006/relationships/customXml" Target="../ink/ink2.xml"/><Relationship Id="rId36" Type="http://schemas.openxmlformats.org/officeDocument/2006/relationships/image" Target="../media/image5.png"/><Relationship Id="rId49" Type="http://schemas.openxmlformats.org/officeDocument/2006/relationships/image" Target="../media/image18.png"/><Relationship Id="rId31" Type="http://schemas.openxmlformats.org/officeDocument/2006/relationships/image" Target="../media/image28.png"/><Relationship Id="rId44" Type="http://schemas.openxmlformats.org/officeDocument/2006/relationships/image" Target="../media/image13.png"/><Relationship Id="rId52" Type="http://schemas.openxmlformats.org/officeDocument/2006/relationships/image" Target="../media/image21.png"/><Relationship Id="rId27" Type="http://schemas.openxmlformats.org/officeDocument/2006/relationships/image" Target="../media/image26.png"/><Relationship Id="rId30" Type="http://schemas.openxmlformats.org/officeDocument/2006/relationships/customXml" Target="../ink/ink3.xml"/><Relationship Id="rId35" Type="http://schemas.openxmlformats.org/officeDocument/2006/relationships/image" Target="../media/image4.png"/><Relationship Id="rId43" Type="http://schemas.openxmlformats.org/officeDocument/2006/relationships/image" Target="../media/image12.png"/><Relationship Id="rId48" Type="http://schemas.openxmlformats.org/officeDocument/2006/relationships/image" Target="../media/image17.png"/><Relationship Id="rId56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jpeg"/><Relationship Id="rId13" Type="http://schemas.openxmlformats.org/officeDocument/2006/relationships/image" Target="../media/image38.jpeg"/><Relationship Id="rId18" Type="http://schemas.openxmlformats.org/officeDocument/2006/relationships/image" Target="../media/image43.jpeg"/><Relationship Id="rId3" Type="http://schemas.openxmlformats.org/officeDocument/2006/relationships/image" Target="../media/image28.jpeg"/><Relationship Id="rId21" Type="http://schemas.openxmlformats.org/officeDocument/2006/relationships/image" Target="../media/image46.jpeg"/><Relationship Id="rId7" Type="http://schemas.openxmlformats.org/officeDocument/2006/relationships/image" Target="../media/image32.jpeg"/><Relationship Id="rId12" Type="http://schemas.openxmlformats.org/officeDocument/2006/relationships/image" Target="../media/image37.jpeg"/><Relationship Id="rId17" Type="http://schemas.openxmlformats.org/officeDocument/2006/relationships/image" Target="../media/image42.jpeg"/><Relationship Id="rId25" Type="http://schemas.openxmlformats.org/officeDocument/2006/relationships/image" Target="../media/image50.jpeg"/><Relationship Id="rId2" Type="http://schemas.openxmlformats.org/officeDocument/2006/relationships/image" Target="../media/image27.jpeg"/><Relationship Id="rId16" Type="http://schemas.openxmlformats.org/officeDocument/2006/relationships/image" Target="../media/image41.jpeg"/><Relationship Id="rId20" Type="http://schemas.openxmlformats.org/officeDocument/2006/relationships/image" Target="../media/image45.jpeg"/><Relationship Id="rId1" Type="http://schemas.openxmlformats.org/officeDocument/2006/relationships/image" Target="../media/image26.jpeg"/><Relationship Id="rId6" Type="http://schemas.openxmlformats.org/officeDocument/2006/relationships/image" Target="../media/image31.jpeg"/><Relationship Id="rId11" Type="http://schemas.openxmlformats.org/officeDocument/2006/relationships/image" Target="../media/image36.jpeg"/><Relationship Id="rId24" Type="http://schemas.openxmlformats.org/officeDocument/2006/relationships/image" Target="../media/image49.jpeg"/><Relationship Id="rId5" Type="http://schemas.openxmlformats.org/officeDocument/2006/relationships/image" Target="../media/image30.jpeg"/><Relationship Id="rId15" Type="http://schemas.openxmlformats.org/officeDocument/2006/relationships/image" Target="../media/image40.jpeg"/><Relationship Id="rId23" Type="http://schemas.openxmlformats.org/officeDocument/2006/relationships/image" Target="../media/image48.jpeg"/><Relationship Id="rId10" Type="http://schemas.openxmlformats.org/officeDocument/2006/relationships/image" Target="../media/image35.jpeg"/><Relationship Id="rId19" Type="http://schemas.openxmlformats.org/officeDocument/2006/relationships/image" Target="../media/image44.jpeg"/><Relationship Id="rId4" Type="http://schemas.openxmlformats.org/officeDocument/2006/relationships/image" Target="../media/image29.jpeg"/><Relationship Id="rId9" Type="http://schemas.openxmlformats.org/officeDocument/2006/relationships/image" Target="../media/image34.jpeg"/><Relationship Id="rId14" Type="http://schemas.openxmlformats.org/officeDocument/2006/relationships/image" Target="../media/image39.jpeg"/><Relationship Id="rId22" Type="http://schemas.openxmlformats.org/officeDocument/2006/relationships/image" Target="../media/image4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22120</xdr:colOff>
      <xdr:row>14</xdr:row>
      <xdr:rowOff>103918</xdr:rowOff>
    </xdr:from>
    <xdr:to>
      <xdr:col>2</xdr:col>
      <xdr:colOff>92320</xdr:colOff>
      <xdr:row>14</xdr:row>
      <xdr:rowOff>171598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27" name="Ink 26">
              <a:extLst>
                <a:ext uri="{FF2B5EF4-FFF2-40B4-BE49-F238E27FC236}">
                  <a16:creationId xmlns:a16="http://schemas.microsoft.com/office/drawing/2014/main" id="{392BC80D-61F4-436A-84BA-1450AED3028D}"/>
                </a:ext>
              </a:extLst>
            </xdr14:cNvPr>
            <xdr14:cNvContentPartPr/>
          </xdr14:nvContentPartPr>
          <xdr14:nvPr macro=""/>
          <xdr14:xfrm>
            <a:off x="1419120" y="2800800"/>
            <a:ext cx="70200" cy="67680"/>
          </xdr14:xfrm>
        </xdr:contentPart>
      </mc:Choice>
      <mc:Fallback xmlns="">
        <xdr:pic>
          <xdr:nvPicPr>
            <xdr:cNvPr id="27" name="Ink 26">
              <a:extLst>
                <a:ext uri="{FF2B5EF4-FFF2-40B4-BE49-F238E27FC236}">
                  <a16:creationId xmlns:a16="http://schemas.microsoft.com/office/drawing/2014/main" id="{E56A4DF9-FBEF-0EF8-6FE2-0CCE21C3DC3C}"/>
                </a:ext>
              </a:extLst>
            </xdr:cNvPr>
            <xdr:cNvPicPr/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1410120" y="2792160"/>
              <a:ext cx="87840" cy="85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</xdr:col>
      <xdr:colOff>49612</xdr:colOff>
      <xdr:row>14</xdr:row>
      <xdr:rowOff>84118</xdr:rowOff>
    </xdr:from>
    <xdr:to>
      <xdr:col>3</xdr:col>
      <xdr:colOff>84892</xdr:colOff>
      <xdr:row>14</xdr:row>
      <xdr:rowOff>114358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8">
          <xdr14:nvContentPartPr>
            <xdr14:cNvPr id="28" name="Ink 27">
              <a:extLst>
                <a:ext uri="{FF2B5EF4-FFF2-40B4-BE49-F238E27FC236}">
                  <a16:creationId xmlns:a16="http://schemas.microsoft.com/office/drawing/2014/main" id="{5F6FF017-9892-40D3-BA76-08ABA41680B3}"/>
                </a:ext>
              </a:extLst>
            </xdr14:cNvPr>
            <xdr14:cNvContentPartPr/>
          </xdr14:nvContentPartPr>
          <xdr14:nvPr macro=""/>
          <xdr14:xfrm>
            <a:off x="2059200" y="2781000"/>
            <a:ext cx="35280" cy="30240"/>
          </xdr14:xfrm>
        </xdr:contentPart>
      </mc:Choice>
      <mc:Fallback xmlns="">
        <xdr:pic>
          <xdr:nvPicPr>
            <xdr:cNvPr id="28" name="Ink 27">
              <a:extLst>
                <a:ext uri="{FF2B5EF4-FFF2-40B4-BE49-F238E27FC236}">
                  <a16:creationId xmlns:a16="http://schemas.microsoft.com/office/drawing/2014/main" id="{E43FD651-B747-9DBD-E2E2-0C5C6196E6D2}"/>
                </a:ext>
              </a:extLst>
            </xdr:cNvPr>
            <xdr:cNvPicPr/>
          </xdr:nvPicPr>
          <xdr:blipFill>
            <a:blip xmlns:r="http://schemas.openxmlformats.org/officeDocument/2006/relationships" r:embed="rId29"/>
            <a:stretch>
              <a:fillRect/>
            </a:stretch>
          </xdr:blipFill>
          <xdr:spPr>
            <a:xfrm>
              <a:off x="2050200" y="2772360"/>
              <a:ext cx="52920" cy="478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24544</xdr:colOff>
      <xdr:row>14</xdr:row>
      <xdr:rowOff>7078</xdr:rowOff>
    </xdr:from>
    <xdr:to>
      <xdr:col>4</xdr:col>
      <xdr:colOff>67744</xdr:colOff>
      <xdr:row>14</xdr:row>
      <xdr:rowOff>39838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0">
          <xdr14:nvContentPartPr>
            <xdr14:cNvPr id="29" name="Ink 28">
              <a:extLst>
                <a:ext uri="{FF2B5EF4-FFF2-40B4-BE49-F238E27FC236}">
                  <a16:creationId xmlns:a16="http://schemas.microsoft.com/office/drawing/2014/main" id="{2B314FAC-D3F7-45F3-B8CE-7DDC514299A0}"/>
                </a:ext>
              </a:extLst>
            </xdr14:cNvPr>
            <xdr14:cNvContentPartPr/>
          </xdr14:nvContentPartPr>
          <xdr14:nvPr macro=""/>
          <xdr14:xfrm>
            <a:off x="2646720" y="2703960"/>
            <a:ext cx="43200" cy="32760"/>
          </xdr14:xfrm>
        </xdr:contentPart>
      </mc:Choice>
      <mc:Fallback xmlns="">
        <xdr:pic>
          <xdr:nvPicPr>
            <xdr:cNvPr id="29" name="Ink 28">
              <a:extLst>
                <a:ext uri="{FF2B5EF4-FFF2-40B4-BE49-F238E27FC236}">
                  <a16:creationId xmlns:a16="http://schemas.microsoft.com/office/drawing/2014/main" id="{C2C531C3-0F57-55AF-9ED6-43978B3977EF}"/>
                </a:ext>
              </a:extLst>
            </xdr:cNvPr>
            <xdr:cNvPicPr/>
          </xdr:nvPicPr>
          <xdr:blipFill>
            <a:blip xmlns:r="http://schemas.openxmlformats.org/officeDocument/2006/relationships" r:embed="rId31"/>
            <a:stretch>
              <a:fillRect/>
            </a:stretch>
          </xdr:blipFill>
          <xdr:spPr>
            <a:xfrm>
              <a:off x="2637720" y="2695320"/>
              <a:ext cx="60840" cy="504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29888</xdr:colOff>
      <xdr:row>20</xdr:row>
      <xdr:rowOff>179294</xdr:rowOff>
    </xdr:from>
    <xdr:to>
      <xdr:col>9</xdr:col>
      <xdr:colOff>113315</xdr:colOff>
      <xdr:row>36</xdr:row>
      <xdr:rowOff>125287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30A44EE-DCBF-BA38-FD97-3099C0D11D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202648">
          <a:off x="3264653" y="4265706"/>
          <a:ext cx="2533780" cy="3016405"/>
        </a:xfrm>
        <a:prstGeom prst="rect">
          <a:avLst/>
        </a:prstGeom>
      </xdr:spPr>
    </xdr:pic>
    <xdr:clientData/>
  </xdr:twoCellAnchor>
  <xdr:twoCellAnchor editAs="oneCell">
    <xdr:from>
      <xdr:col>13</xdr:col>
      <xdr:colOff>224123</xdr:colOff>
      <xdr:row>0</xdr:row>
      <xdr:rowOff>156881</xdr:rowOff>
    </xdr:from>
    <xdr:to>
      <xdr:col>17</xdr:col>
      <xdr:colOff>362427</xdr:colOff>
      <xdr:row>16</xdr:row>
      <xdr:rowOff>156885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6C068BA-67BC-02F7-6E4A-BF8BA2D3F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359594" y="156881"/>
          <a:ext cx="2588657" cy="3070416"/>
        </a:xfrm>
        <a:prstGeom prst="rect">
          <a:avLst/>
        </a:prstGeom>
      </xdr:spPr>
    </xdr:pic>
    <xdr:clientData/>
  </xdr:twoCellAnchor>
  <xdr:twoCellAnchor editAs="oneCell">
    <xdr:from>
      <xdr:col>17</xdr:col>
      <xdr:colOff>366059</xdr:colOff>
      <xdr:row>20</xdr:row>
      <xdr:rowOff>171817</xdr:rowOff>
    </xdr:from>
    <xdr:to>
      <xdr:col>21</xdr:col>
      <xdr:colOff>455838</xdr:colOff>
      <xdr:row>36</xdr:row>
      <xdr:rowOff>98759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27239C6-82A4-FBFB-B16B-C52138B4C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229061">
          <a:off x="10951883" y="4258229"/>
          <a:ext cx="2540131" cy="2997354"/>
        </a:xfrm>
        <a:prstGeom prst="rect">
          <a:avLst/>
        </a:prstGeom>
      </xdr:spPr>
    </xdr:pic>
    <xdr:clientData/>
  </xdr:twoCellAnchor>
  <xdr:twoCellAnchor editAs="oneCell">
    <xdr:from>
      <xdr:col>13</xdr:col>
      <xdr:colOff>298827</xdr:colOff>
      <xdr:row>20</xdr:row>
      <xdr:rowOff>22404</xdr:rowOff>
    </xdr:from>
    <xdr:to>
      <xdr:col>17</xdr:col>
      <xdr:colOff>219859</xdr:colOff>
      <xdr:row>35</xdr:row>
      <xdr:rowOff>156883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24E7DEC-9C0A-A831-3FF3-AB57FB307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434298" y="4108816"/>
          <a:ext cx="2371385" cy="3018126"/>
        </a:xfrm>
        <a:prstGeom prst="rect">
          <a:avLst/>
        </a:prstGeom>
      </xdr:spPr>
    </xdr:pic>
    <xdr:clientData/>
  </xdr:twoCellAnchor>
  <xdr:twoCellAnchor editAs="oneCell">
    <xdr:from>
      <xdr:col>1</xdr:col>
      <xdr:colOff>22414</xdr:colOff>
      <xdr:row>1</xdr:row>
      <xdr:rowOff>14935</xdr:rowOff>
    </xdr:from>
    <xdr:to>
      <xdr:col>5</xdr:col>
      <xdr:colOff>47941</xdr:colOff>
      <xdr:row>16</xdr:row>
      <xdr:rowOff>142088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3A4D5C8-F6A3-4D88-B050-23C8BA3F9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6826" y="201700"/>
          <a:ext cx="2475880" cy="3010800"/>
        </a:xfrm>
        <a:prstGeom prst="rect">
          <a:avLst/>
        </a:prstGeom>
      </xdr:spPr>
    </xdr:pic>
    <xdr:clientData/>
  </xdr:twoCellAnchor>
  <xdr:twoCellAnchor editAs="oneCell">
    <xdr:from>
      <xdr:col>5</xdr:col>
      <xdr:colOff>79564</xdr:colOff>
      <xdr:row>1</xdr:row>
      <xdr:rowOff>78435</xdr:rowOff>
    </xdr:from>
    <xdr:to>
      <xdr:col>9</xdr:col>
      <xdr:colOff>98740</xdr:colOff>
      <xdr:row>16</xdr:row>
      <xdr:rowOff>129384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6BC7BDF-11CE-42AC-8E7F-7CEC62B76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314329" y="265200"/>
          <a:ext cx="2469529" cy="2934596"/>
        </a:xfrm>
        <a:prstGeom prst="rect">
          <a:avLst/>
        </a:prstGeom>
      </xdr:spPr>
    </xdr:pic>
    <xdr:clientData/>
  </xdr:twoCellAnchor>
  <xdr:twoCellAnchor editAs="oneCell">
    <xdr:from>
      <xdr:col>9</xdr:col>
      <xdr:colOff>181164</xdr:colOff>
      <xdr:row>1</xdr:row>
      <xdr:rowOff>84785</xdr:rowOff>
    </xdr:from>
    <xdr:to>
      <xdr:col>13</xdr:col>
      <xdr:colOff>149538</xdr:colOff>
      <xdr:row>16</xdr:row>
      <xdr:rowOff>27778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ACBF989-207D-4C7A-A12C-0EEAC3FA0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866282" y="271550"/>
          <a:ext cx="2418727" cy="2826640"/>
        </a:xfrm>
        <a:prstGeom prst="rect">
          <a:avLst/>
        </a:prstGeom>
      </xdr:spPr>
    </xdr:pic>
    <xdr:clientData/>
  </xdr:twoCellAnchor>
  <xdr:twoCellAnchor editAs="oneCell">
    <xdr:from>
      <xdr:col>17</xdr:col>
      <xdr:colOff>530040</xdr:colOff>
      <xdr:row>1</xdr:row>
      <xdr:rowOff>145670</xdr:rowOff>
    </xdr:from>
    <xdr:to>
      <xdr:col>21</xdr:col>
      <xdr:colOff>498415</xdr:colOff>
      <xdr:row>16</xdr:row>
      <xdr:rowOff>145816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097964C-1BB9-409A-AF5A-A12BDEA97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115864" y="332435"/>
          <a:ext cx="2418727" cy="2883793"/>
        </a:xfrm>
        <a:prstGeom prst="rect">
          <a:avLst/>
        </a:prstGeom>
      </xdr:spPr>
    </xdr:pic>
    <xdr:clientData/>
  </xdr:twoCellAnchor>
  <xdr:twoCellAnchor editAs="oneCell">
    <xdr:from>
      <xdr:col>22</xdr:col>
      <xdr:colOff>376</xdr:colOff>
      <xdr:row>0</xdr:row>
      <xdr:rowOff>105328</xdr:rowOff>
    </xdr:from>
    <xdr:to>
      <xdr:col>25</xdr:col>
      <xdr:colOff>505135</xdr:colOff>
      <xdr:row>16</xdr:row>
      <xdr:rowOff>25544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2A9C3A6-A79A-4131-974F-0EBE9D895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649141" y="105328"/>
          <a:ext cx="2342523" cy="2990628"/>
        </a:xfrm>
        <a:prstGeom prst="rect">
          <a:avLst/>
        </a:prstGeom>
      </xdr:spPr>
    </xdr:pic>
    <xdr:clientData/>
  </xdr:twoCellAnchor>
  <xdr:twoCellAnchor editAs="oneCell">
    <xdr:from>
      <xdr:col>25</xdr:col>
      <xdr:colOff>417235</xdr:colOff>
      <xdr:row>0</xdr:row>
      <xdr:rowOff>151646</xdr:rowOff>
    </xdr:from>
    <xdr:to>
      <xdr:col>29</xdr:col>
      <xdr:colOff>493564</xdr:colOff>
      <xdr:row>16</xdr:row>
      <xdr:rowOff>109964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9E3A9A5-45B9-48D8-A315-F07D7DCE4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903764" y="151646"/>
          <a:ext cx="2526682" cy="3028730"/>
        </a:xfrm>
        <a:prstGeom prst="rect">
          <a:avLst/>
        </a:prstGeom>
      </xdr:spPr>
    </xdr:pic>
    <xdr:clientData/>
  </xdr:twoCellAnchor>
  <xdr:twoCellAnchor editAs="oneCell">
    <xdr:from>
      <xdr:col>30</xdr:col>
      <xdr:colOff>237192</xdr:colOff>
      <xdr:row>0</xdr:row>
      <xdr:rowOff>129237</xdr:rowOff>
    </xdr:from>
    <xdr:to>
      <xdr:col>34</xdr:col>
      <xdr:colOff>319872</xdr:colOff>
      <xdr:row>16</xdr:row>
      <xdr:rowOff>151058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1CFE4C5-B0ED-4006-8C06-01EBA5E7C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786663" y="129237"/>
          <a:ext cx="2533033" cy="3092233"/>
        </a:xfrm>
        <a:prstGeom prst="rect">
          <a:avLst/>
        </a:prstGeom>
      </xdr:spPr>
    </xdr:pic>
    <xdr:clientData/>
  </xdr:twoCellAnchor>
  <xdr:twoCellAnchor editAs="oneCell">
    <xdr:from>
      <xdr:col>34</xdr:col>
      <xdr:colOff>432547</xdr:colOff>
      <xdr:row>1</xdr:row>
      <xdr:rowOff>1112</xdr:rowOff>
    </xdr:from>
    <xdr:to>
      <xdr:col>38</xdr:col>
      <xdr:colOff>400921</xdr:colOff>
      <xdr:row>16</xdr:row>
      <xdr:rowOff>109214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B99291D-C65D-46FE-B665-95AEEDA8E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1432371" y="187877"/>
          <a:ext cx="2418726" cy="2991749"/>
        </a:xfrm>
        <a:prstGeom prst="rect">
          <a:avLst/>
        </a:prstGeom>
      </xdr:spPr>
    </xdr:pic>
    <xdr:clientData/>
  </xdr:twoCellAnchor>
  <xdr:twoCellAnchor editAs="oneCell">
    <xdr:from>
      <xdr:col>1</xdr:col>
      <xdr:colOff>22414</xdr:colOff>
      <xdr:row>20</xdr:row>
      <xdr:rowOff>22415</xdr:rowOff>
    </xdr:from>
    <xdr:to>
      <xdr:col>5</xdr:col>
      <xdr:colOff>28890</xdr:colOff>
      <xdr:row>36</xdr:row>
      <xdr:rowOff>3520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29EB7DDD-337A-4BE1-A98F-33A459346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06826" y="4108827"/>
          <a:ext cx="2456829" cy="3051517"/>
        </a:xfrm>
        <a:prstGeom prst="rect">
          <a:avLst/>
        </a:prstGeom>
      </xdr:spPr>
    </xdr:pic>
    <xdr:clientData/>
  </xdr:twoCellAnchor>
  <xdr:twoCellAnchor editAs="oneCell">
    <xdr:from>
      <xdr:col>9</xdr:col>
      <xdr:colOff>118409</xdr:colOff>
      <xdr:row>20</xdr:row>
      <xdr:rowOff>141944</xdr:rowOff>
    </xdr:from>
    <xdr:to>
      <xdr:col>13</xdr:col>
      <xdr:colOff>124885</xdr:colOff>
      <xdr:row>36</xdr:row>
      <xdr:rowOff>46845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7E19FFF8-6879-44E7-8B9D-8845C3C38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803527" y="4228356"/>
          <a:ext cx="2456829" cy="2975313"/>
        </a:xfrm>
        <a:prstGeom prst="rect">
          <a:avLst/>
        </a:prstGeom>
      </xdr:spPr>
    </xdr:pic>
    <xdr:clientData/>
  </xdr:twoCellAnchor>
  <xdr:twoCellAnchor editAs="oneCell">
    <xdr:from>
      <xdr:col>21</xdr:col>
      <xdr:colOff>524064</xdr:colOff>
      <xdr:row>20</xdr:row>
      <xdr:rowOff>181165</xdr:rowOff>
    </xdr:from>
    <xdr:to>
      <xdr:col>25</xdr:col>
      <xdr:colOff>549591</xdr:colOff>
      <xdr:row>36</xdr:row>
      <xdr:rowOff>92416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705C4F9-7611-4CD6-8CB8-9B2AE3E31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560240" y="4267577"/>
          <a:ext cx="2475880" cy="2981663"/>
        </a:xfrm>
        <a:prstGeom prst="rect">
          <a:avLst/>
        </a:prstGeom>
      </xdr:spPr>
    </xdr:pic>
    <xdr:clientData/>
  </xdr:twoCellAnchor>
  <xdr:twoCellAnchor editAs="oneCell">
    <xdr:from>
      <xdr:col>30</xdr:col>
      <xdr:colOff>602131</xdr:colOff>
      <xdr:row>20</xdr:row>
      <xdr:rowOff>79191</xdr:rowOff>
    </xdr:from>
    <xdr:to>
      <xdr:col>34</xdr:col>
      <xdr:colOff>596654</xdr:colOff>
      <xdr:row>35</xdr:row>
      <xdr:rowOff>129395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FBD9FEB-D049-40C8-A6AC-D162560B9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9151602" y="4165603"/>
          <a:ext cx="2444876" cy="2933851"/>
        </a:xfrm>
        <a:prstGeom prst="rect">
          <a:avLst/>
        </a:prstGeom>
      </xdr:spPr>
    </xdr:pic>
    <xdr:clientData/>
  </xdr:twoCellAnchor>
  <xdr:twoCellAnchor editAs="oneCell">
    <xdr:from>
      <xdr:col>1</xdr:col>
      <xdr:colOff>14938</xdr:colOff>
      <xdr:row>39</xdr:row>
      <xdr:rowOff>141942</xdr:rowOff>
    </xdr:from>
    <xdr:to>
      <xdr:col>5</xdr:col>
      <xdr:colOff>40465</xdr:colOff>
      <xdr:row>54</xdr:row>
      <xdr:rowOff>142088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6224C93-72EA-4647-A9FE-A682483B3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99350" y="8068236"/>
          <a:ext cx="2475880" cy="2883793"/>
        </a:xfrm>
        <a:prstGeom prst="rect">
          <a:avLst/>
        </a:prstGeom>
      </xdr:spPr>
    </xdr:pic>
    <xdr:clientData/>
  </xdr:twoCellAnchor>
  <xdr:twoCellAnchor editAs="oneCell">
    <xdr:from>
      <xdr:col>5</xdr:col>
      <xdr:colOff>29879</xdr:colOff>
      <xdr:row>39</xdr:row>
      <xdr:rowOff>37354</xdr:rowOff>
    </xdr:from>
    <xdr:to>
      <xdr:col>9</xdr:col>
      <xdr:colOff>132357</xdr:colOff>
      <xdr:row>55</xdr:row>
      <xdr:rowOff>21449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5F2DA8F-E123-451E-9BE4-C29AA7CA1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264644" y="7963648"/>
          <a:ext cx="2552831" cy="3054507"/>
        </a:xfrm>
        <a:prstGeom prst="rect">
          <a:avLst/>
        </a:prstGeom>
      </xdr:spPr>
    </xdr:pic>
    <xdr:clientData/>
  </xdr:twoCellAnchor>
  <xdr:twoCellAnchor editAs="oneCell">
    <xdr:from>
      <xdr:col>9</xdr:col>
      <xdr:colOff>97115</xdr:colOff>
      <xdr:row>39</xdr:row>
      <xdr:rowOff>37354</xdr:rowOff>
    </xdr:from>
    <xdr:to>
      <xdr:col>13</xdr:col>
      <xdr:colOff>148791</xdr:colOff>
      <xdr:row>54</xdr:row>
      <xdr:rowOff>112959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D6A8937-FEB0-4B69-ACF7-CF78EE3D3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782233" y="7963648"/>
          <a:ext cx="2502029" cy="2959252"/>
        </a:xfrm>
        <a:prstGeom prst="rect">
          <a:avLst/>
        </a:prstGeom>
      </xdr:spPr>
    </xdr:pic>
    <xdr:clientData/>
  </xdr:twoCellAnchor>
  <xdr:twoCellAnchor editAs="oneCell">
    <xdr:from>
      <xdr:col>13</xdr:col>
      <xdr:colOff>231585</xdr:colOff>
      <xdr:row>38</xdr:row>
      <xdr:rowOff>164354</xdr:rowOff>
    </xdr:from>
    <xdr:to>
      <xdr:col>17</xdr:col>
      <xdr:colOff>340414</xdr:colOff>
      <xdr:row>54</xdr:row>
      <xdr:rowOff>129398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F76C7143-F9F4-483B-AA26-1A35CCD33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314228" y="7702711"/>
          <a:ext cx="2539972" cy="2949544"/>
        </a:xfrm>
        <a:prstGeom prst="rect">
          <a:avLst/>
        </a:prstGeom>
      </xdr:spPr>
    </xdr:pic>
    <xdr:clientData/>
  </xdr:twoCellAnchor>
  <xdr:twoCellAnchor editAs="oneCell">
    <xdr:from>
      <xdr:col>17</xdr:col>
      <xdr:colOff>388467</xdr:colOff>
      <xdr:row>38</xdr:row>
      <xdr:rowOff>171825</xdr:rowOff>
    </xdr:from>
    <xdr:to>
      <xdr:col>21</xdr:col>
      <xdr:colOff>497297</xdr:colOff>
      <xdr:row>54</xdr:row>
      <xdr:rowOff>136869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F1B0D22-B832-4843-A4B7-7FD708553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974291" y="7911354"/>
          <a:ext cx="2559182" cy="3035456"/>
        </a:xfrm>
        <a:prstGeom prst="rect">
          <a:avLst/>
        </a:prstGeom>
      </xdr:spPr>
    </xdr:pic>
    <xdr:clientData/>
  </xdr:twoCellAnchor>
  <xdr:twoCellAnchor editAs="oneCell">
    <xdr:from>
      <xdr:col>21</xdr:col>
      <xdr:colOff>545350</xdr:colOff>
      <xdr:row>38</xdr:row>
      <xdr:rowOff>179296</xdr:rowOff>
    </xdr:from>
    <xdr:to>
      <xdr:col>26</xdr:col>
      <xdr:colOff>3488</xdr:colOff>
      <xdr:row>54</xdr:row>
      <xdr:rowOff>30034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5E5F17A7-FF8F-4277-ACFD-A9040DEBA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3581526" y="7918825"/>
          <a:ext cx="2521080" cy="2921150"/>
        </a:xfrm>
        <a:prstGeom prst="rect">
          <a:avLst/>
        </a:prstGeom>
      </xdr:spPr>
    </xdr:pic>
    <xdr:clientData/>
  </xdr:twoCellAnchor>
  <xdr:twoCellAnchor editAs="oneCell">
    <xdr:from>
      <xdr:col>26</xdr:col>
      <xdr:colOff>37350</xdr:colOff>
      <xdr:row>38</xdr:row>
      <xdr:rowOff>156883</xdr:rowOff>
    </xdr:from>
    <xdr:to>
      <xdr:col>30</xdr:col>
      <xdr:colOff>139828</xdr:colOff>
      <xdr:row>54</xdr:row>
      <xdr:rowOff>134628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2EDF21D-2037-4C7B-B920-DCC27AE56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136468" y="7896412"/>
          <a:ext cx="2552831" cy="3048157"/>
        </a:xfrm>
        <a:prstGeom prst="rect">
          <a:avLst/>
        </a:prstGeom>
      </xdr:spPr>
    </xdr:pic>
    <xdr:clientData/>
  </xdr:twoCellAnchor>
  <xdr:twoCellAnchor editAs="oneCell">
    <xdr:from>
      <xdr:col>30</xdr:col>
      <xdr:colOff>156879</xdr:colOff>
      <xdr:row>38</xdr:row>
      <xdr:rowOff>179295</xdr:rowOff>
    </xdr:from>
    <xdr:to>
      <xdr:col>34</xdr:col>
      <xdr:colOff>246657</xdr:colOff>
      <xdr:row>54</xdr:row>
      <xdr:rowOff>137989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494C799-42D1-4649-A2B2-290BEA866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8706350" y="7918824"/>
          <a:ext cx="2540131" cy="3029106"/>
        </a:xfrm>
        <a:prstGeom prst="rect">
          <a:avLst/>
        </a:prstGeom>
      </xdr:spPr>
    </xdr:pic>
    <xdr:clientData/>
  </xdr:twoCellAnchor>
  <xdr:twoCellAnchor editAs="oneCell">
    <xdr:from>
      <xdr:col>34</xdr:col>
      <xdr:colOff>239055</xdr:colOff>
      <xdr:row>38</xdr:row>
      <xdr:rowOff>141943</xdr:rowOff>
    </xdr:from>
    <xdr:to>
      <xdr:col>38</xdr:col>
      <xdr:colOff>303432</xdr:colOff>
      <xdr:row>54</xdr:row>
      <xdr:rowOff>68885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3BF9070-96FF-477D-BE6C-62B29B638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 rot="150707">
          <a:off x="21238879" y="7881472"/>
          <a:ext cx="2514729" cy="299735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655039</xdr:colOff>
      <xdr:row>0</xdr:row>
      <xdr:rowOff>92846</xdr:rowOff>
    </xdr:from>
    <xdr:to>
      <xdr:col>5</xdr:col>
      <xdr:colOff>7936</xdr:colOff>
      <xdr:row>16</xdr:row>
      <xdr:rowOff>159257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C7CAD23-8C2B-FE9B-EBE6-340A70761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039" y="92846"/>
          <a:ext cx="2587662" cy="3136823"/>
        </a:xfrm>
        <a:prstGeom prst="rect">
          <a:avLst/>
        </a:prstGeom>
      </xdr:spPr>
    </xdr:pic>
    <xdr:clientData/>
  </xdr:twoCellAnchor>
  <xdr:twoCellAnchor editAs="oneCell">
    <xdr:from>
      <xdr:col>5</xdr:col>
      <xdr:colOff>14937</xdr:colOff>
      <xdr:row>0</xdr:row>
      <xdr:rowOff>112057</xdr:rowOff>
    </xdr:from>
    <xdr:to>
      <xdr:col>9</xdr:col>
      <xdr:colOff>241429</xdr:colOff>
      <xdr:row>16</xdr:row>
      <xdr:rowOff>186764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F2DFEFF-1199-075B-6AE4-2072E274C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02" y="112057"/>
          <a:ext cx="2676845" cy="3145119"/>
        </a:xfrm>
        <a:prstGeom prst="rect">
          <a:avLst/>
        </a:prstGeom>
      </xdr:spPr>
    </xdr:pic>
    <xdr:clientData/>
  </xdr:twoCellAnchor>
  <xdr:twoCellAnchor editAs="oneCell">
    <xdr:from>
      <xdr:col>9</xdr:col>
      <xdr:colOff>58805</xdr:colOff>
      <xdr:row>0</xdr:row>
      <xdr:rowOff>67237</xdr:rowOff>
    </xdr:from>
    <xdr:to>
      <xdr:col>13</xdr:col>
      <xdr:colOff>375087</xdr:colOff>
      <xdr:row>16</xdr:row>
      <xdr:rowOff>216648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89C0BA8B-3B9E-E420-095D-EAF32B278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3923" y="67237"/>
          <a:ext cx="2766635" cy="3219823"/>
        </a:xfrm>
        <a:prstGeom prst="rect">
          <a:avLst/>
        </a:prstGeom>
      </xdr:spPr>
    </xdr:pic>
    <xdr:clientData/>
  </xdr:twoCellAnchor>
  <xdr:twoCellAnchor editAs="oneCell">
    <xdr:from>
      <xdr:col>13</xdr:col>
      <xdr:colOff>127000</xdr:colOff>
      <xdr:row>0</xdr:row>
      <xdr:rowOff>14940</xdr:rowOff>
    </xdr:from>
    <xdr:to>
      <xdr:col>17</xdr:col>
      <xdr:colOff>388471</xdr:colOff>
      <xdr:row>16</xdr:row>
      <xdr:rowOff>135751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C482B3D-8A20-6BC3-7D11-597595408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2471" y="14940"/>
          <a:ext cx="2711824" cy="3191223"/>
        </a:xfrm>
        <a:prstGeom prst="rect">
          <a:avLst/>
        </a:prstGeom>
      </xdr:spPr>
    </xdr:pic>
    <xdr:clientData/>
  </xdr:twoCellAnchor>
  <xdr:twoCellAnchor editAs="oneCell">
    <xdr:from>
      <xdr:col>17</xdr:col>
      <xdr:colOff>328709</xdr:colOff>
      <xdr:row>0</xdr:row>
      <xdr:rowOff>59767</xdr:rowOff>
    </xdr:from>
    <xdr:to>
      <xdr:col>21</xdr:col>
      <xdr:colOff>574367</xdr:colOff>
      <xdr:row>16</xdr:row>
      <xdr:rowOff>216773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93D2D90-3C29-9008-1EE6-286D8DC80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4533" y="59767"/>
          <a:ext cx="2696010" cy="3227418"/>
        </a:xfrm>
        <a:prstGeom prst="rect">
          <a:avLst/>
        </a:prstGeom>
      </xdr:spPr>
    </xdr:pic>
    <xdr:clientData/>
  </xdr:twoCellAnchor>
  <xdr:twoCellAnchor editAs="oneCell">
    <xdr:from>
      <xdr:col>21</xdr:col>
      <xdr:colOff>440765</xdr:colOff>
      <xdr:row>0</xdr:row>
      <xdr:rowOff>14942</xdr:rowOff>
    </xdr:from>
    <xdr:to>
      <xdr:col>26</xdr:col>
      <xdr:colOff>96610</xdr:colOff>
      <xdr:row>16</xdr:row>
      <xdr:rowOff>230039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8935CDEF-42E1-BDF5-21DE-D50A66D65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76941" y="14942"/>
          <a:ext cx="2718787" cy="3285509"/>
        </a:xfrm>
        <a:prstGeom prst="rect">
          <a:avLst/>
        </a:prstGeom>
      </xdr:spPr>
    </xdr:pic>
    <xdr:clientData/>
  </xdr:twoCellAnchor>
  <xdr:twoCellAnchor editAs="oneCell">
    <xdr:from>
      <xdr:col>25</xdr:col>
      <xdr:colOff>209177</xdr:colOff>
      <xdr:row>0</xdr:row>
      <xdr:rowOff>0</xdr:rowOff>
    </xdr:from>
    <xdr:to>
      <xdr:col>29</xdr:col>
      <xdr:colOff>556811</xdr:colOff>
      <xdr:row>17</xdr:row>
      <xdr:rowOff>26108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3C42A5A5-31A2-D67C-B83F-4DC9C3B5E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95706" y="0"/>
          <a:ext cx="2797987" cy="3343049"/>
        </a:xfrm>
        <a:prstGeom prst="rect">
          <a:avLst/>
        </a:prstGeom>
      </xdr:spPr>
    </xdr:pic>
    <xdr:clientData/>
  </xdr:twoCellAnchor>
  <xdr:twoCellAnchor editAs="oneCell">
    <xdr:from>
      <xdr:col>30</xdr:col>
      <xdr:colOff>89645</xdr:colOff>
      <xdr:row>0</xdr:row>
      <xdr:rowOff>0</xdr:rowOff>
    </xdr:from>
    <xdr:to>
      <xdr:col>34</xdr:col>
      <xdr:colOff>387967</xdr:colOff>
      <xdr:row>17</xdr:row>
      <xdr:rowOff>15007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B219A84-F4F8-C974-E2A5-8491D08B4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39116" y="0"/>
          <a:ext cx="2748675" cy="3331948"/>
        </a:xfrm>
        <a:prstGeom prst="rect">
          <a:avLst/>
        </a:prstGeom>
      </xdr:spPr>
    </xdr:pic>
    <xdr:clientData/>
  </xdr:twoCellAnchor>
  <xdr:twoCellAnchor editAs="oneCell">
    <xdr:from>
      <xdr:col>34</xdr:col>
      <xdr:colOff>179296</xdr:colOff>
      <xdr:row>0</xdr:row>
      <xdr:rowOff>0</xdr:rowOff>
    </xdr:from>
    <xdr:to>
      <xdr:col>39</xdr:col>
      <xdr:colOff>27892</xdr:colOff>
      <xdr:row>17</xdr:row>
      <xdr:rowOff>3434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68EE046B-8344-EB00-5C7A-5E07F319C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79120" y="0"/>
          <a:ext cx="2911537" cy="3320375"/>
        </a:xfrm>
        <a:prstGeom prst="rect">
          <a:avLst/>
        </a:prstGeom>
      </xdr:spPr>
    </xdr:pic>
    <xdr:clientData/>
  </xdr:twoCellAnchor>
  <xdr:twoCellAnchor editAs="oneCell">
    <xdr:from>
      <xdr:col>0</xdr:col>
      <xdr:colOff>717175</xdr:colOff>
      <xdr:row>20</xdr:row>
      <xdr:rowOff>7473</xdr:rowOff>
    </xdr:from>
    <xdr:to>
      <xdr:col>5</xdr:col>
      <xdr:colOff>60715</xdr:colOff>
      <xdr:row>36</xdr:row>
      <xdr:rowOff>104590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F15CD89C-99BA-2C96-3706-4244C0709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175" y="4093885"/>
          <a:ext cx="2578305" cy="3167529"/>
        </a:xfrm>
        <a:prstGeom prst="rect">
          <a:avLst/>
        </a:prstGeom>
      </xdr:spPr>
    </xdr:pic>
    <xdr:clientData/>
  </xdr:twoCellAnchor>
  <xdr:twoCellAnchor editAs="oneCell">
    <xdr:from>
      <xdr:col>4</xdr:col>
      <xdr:colOff>582704</xdr:colOff>
      <xdr:row>19</xdr:row>
      <xdr:rowOff>179296</xdr:rowOff>
    </xdr:from>
    <xdr:to>
      <xdr:col>9</xdr:col>
      <xdr:colOff>238876</xdr:colOff>
      <xdr:row>36</xdr:row>
      <xdr:rowOff>112059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6170404F-B4CE-FD60-FC2D-311A890DD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4880" y="4078943"/>
          <a:ext cx="2719114" cy="3189940"/>
        </a:xfrm>
        <a:prstGeom prst="rect">
          <a:avLst/>
        </a:prstGeom>
      </xdr:spPr>
    </xdr:pic>
    <xdr:clientData/>
  </xdr:twoCellAnchor>
  <xdr:twoCellAnchor editAs="oneCell">
    <xdr:from>
      <xdr:col>8</xdr:col>
      <xdr:colOff>612588</xdr:colOff>
      <xdr:row>19</xdr:row>
      <xdr:rowOff>179294</xdr:rowOff>
    </xdr:from>
    <xdr:to>
      <xdr:col>13</xdr:col>
      <xdr:colOff>182501</xdr:colOff>
      <xdr:row>36</xdr:row>
      <xdr:rowOff>112058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A1D4A1B-C0BD-5FC1-F15F-7296A6890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5117" y="4078941"/>
          <a:ext cx="2632855" cy="3189941"/>
        </a:xfrm>
        <a:prstGeom prst="rect">
          <a:avLst/>
        </a:prstGeom>
      </xdr:spPr>
    </xdr:pic>
    <xdr:clientData/>
  </xdr:twoCellAnchor>
  <xdr:twoCellAnchor editAs="oneCell">
    <xdr:from>
      <xdr:col>13</xdr:col>
      <xdr:colOff>194236</xdr:colOff>
      <xdr:row>20</xdr:row>
      <xdr:rowOff>44825</xdr:rowOff>
    </xdr:from>
    <xdr:to>
      <xdr:col>17</xdr:col>
      <xdr:colOff>418354</xdr:colOff>
      <xdr:row>37</xdr:row>
      <xdr:rowOff>4414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670F2DDA-AF4E-7A85-6A4A-BB0A31470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9707" y="4131237"/>
          <a:ext cx="2674471" cy="3211430"/>
        </a:xfrm>
        <a:prstGeom prst="rect">
          <a:avLst/>
        </a:prstGeom>
      </xdr:spPr>
    </xdr:pic>
    <xdr:clientData/>
  </xdr:twoCellAnchor>
  <xdr:twoCellAnchor editAs="oneCell">
    <xdr:from>
      <xdr:col>17</xdr:col>
      <xdr:colOff>231592</xdr:colOff>
      <xdr:row>20</xdr:row>
      <xdr:rowOff>22411</xdr:rowOff>
    </xdr:from>
    <xdr:to>
      <xdr:col>21</xdr:col>
      <xdr:colOff>418358</xdr:colOff>
      <xdr:row>37</xdr:row>
      <xdr:rowOff>1698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413CAA4E-D0F8-B4D4-CB6F-E39C808DC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17416" y="4108823"/>
          <a:ext cx="2637118" cy="3236463"/>
        </a:xfrm>
        <a:prstGeom prst="rect">
          <a:avLst/>
        </a:prstGeom>
      </xdr:spPr>
    </xdr:pic>
    <xdr:clientData/>
  </xdr:twoCellAnchor>
  <xdr:twoCellAnchor editAs="oneCell">
    <xdr:from>
      <xdr:col>21</xdr:col>
      <xdr:colOff>351125</xdr:colOff>
      <xdr:row>20</xdr:row>
      <xdr:rowOff>82179</xdr:rowOff>
    </xdr:from>
    <xdr:to>
      <xdr:col>26</xdr:col>
      <xdr:colOff>97951</xdr:colOff>
      <xdr:row>37</xdr:row>
      <xdr:rowOff>44826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FC1B2FC3-3F41-9B68-FC36-1237421C7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87301" y="4168591"/>
          <a:ext cx="2809768" cy="3219823"/>
        </a:xfrm>
        <a:prstGeom prst="rect">
          <a:avLst/>
        </a:prstGeom>
      </xdr:spPr>
    </xdr:pic>
    <xdr:clientData/>
  </xdr:twoCellAnchor>
  <xdr:twoCellAnchor editAs="oneCell">
    <xdr:from>
      <xdr:col>30</xdr:col>
      <xdr:colOff>567769</xdr:colOff>
      <xdr:row>19</xdr:row>
      <xdr:rowOff>67234</xdr:rowOff>
    </xdr:from>
    <xdr:to>
      <xdr:col>35</xdr:col>
      <xdr:colOff>194240</xdr:colOff>
      <xdr:row>36</xdr:row>
      <xdr:rowOff>80963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3F0D238E-6D7B-128F-5A28-861CAF877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17240" y="3966881"/>
          <a:ext cx="2689412" cy="3270906"/>
        </a:xfrm>
        <a:prstGeom prst="rect">
          <a:avLst/>
        </a:prstGeom>
      </xdr:spPr>
    </xdr:pic>
    <xdr:clientData/>
  </xdr:twoCellAnchor>
  <xdr:twoCellAnchor editAs="oneCell">
    <xdr:from>
      <xdr:col>1</xdr:col>
      <xdr:colOff>7470</xdr:colOff>
      <xdr:row>38</xdr:row>
      <xdr:rowOff>44821</xdr:rowOff>
    </xdr:from>
    <xdr:to>
      <xdr:col>4</xdr:col>
      <xdr:colOff>590177</xdr:colOff>
      <xdr:row>54</xdr:row>
      <xdr:rowOff>148423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471E7FA6-18CD-7015-FEDC-53D3BEF0B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882" y="7784350"/>
          <a:ext cx="2420471" cy="3174014"/>
        </a:xfrm>
        <a:prstGeom prst="rect">
          <a:avLst/>
        </a:prstGeom>
      </xdr:spPr>
    </xdr:pic>
    <xdr:clientData/>
  </xdr:twoCellAnchor>
  <xdr:twoCellAnchor editAs="oneCell">
    <xdr:from>
      <xdr:col>4</xdr:col>
      <xdr:colOff>470646</xdr:colOff>
      <xdr:row>39</xdr:row>
      <xdr:rowOff>47205</xdr:rowOff>
    </xdr:from>
    <xdr:to>
      <xdr:col>9</xdr:col>
      <xdr:colOff>239057</xdr:colOff>
      <xdr:row>54</xdr:row>
      <xdr:rowOff>154214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59CC6746-EF44-29C3-C5E1-F094D6F699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015"/>
        <a:stretch/>
      </xdr:blipFill>
      <xdr:spPr>
        <a:xfrm>
          <a:off x="3083217" y="7766991"/>
          <a:ext cx="2807340" cy="2910080"/>
        </a:xfrm>
        <a:prstGeom prst="rect">
          <a:avLst/>
        </a:prstGeom>
      </xdr:spPr>
    </xdr:pic>
    <xdr:clientData/>
  </xdr:twoCellAnchor>
  <xdr:twoCellAnchor editAs="oneCell">
    <xdr:from>
      <xdr:col>9</xdr:col>
      <xdr:colOff>52296</xdr:colOff>
      <xdr:row>38</xdr:row>
      <xdr:rowOff>104590</xdr:rowOff>
    </xdr:from>
    <xdr:to>
      <xdr:col>13</xdr:col>
      <xdr:colOff>147228</xdr:colOff>
      <xdr:row>55</xdr:row>
      <xdr:rowOff>66775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535C3C85-52BF-E538-998B-45C9F3279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7414" y="7844119"/>
          <a:ext cx="2545285" cy="3219362"/>
        </a:xfrm>
        <a:prstGeom prst="rect">
          <a:avLst/>
        </a:prstGeom>
      </xdr:spPr>
    </xdr:pic>
    <xdr:clientData/>
  </xdr:twoCellAnchor>
  <xdr:twoCellAnchor editAs="oneCell">
    <xdr:from>
      <xdr:col>13</xdr:col>
      <xdr:colOff>194231</xdr:colOff>
      <xdr:row>38</xdr:row>
      <xdr:rowOff>37353</xdr:rowOff>
    </xdr:from>
    <xdr:to>
      <xdr:col>17</xdr:col>
      <xdr:colOff>381260</xdr:colOff>
      <xdr:row>55</xdr:row>
      <xdr:rowOff>7002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2144D7F4-B861-82FD-A008-DBD65BADD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9702" y="7776882"/>
          <a:ext cx="2637382" cy="3226826"/>
        </a:xfrm>
        <a:prstGeom prst="rect">
          <a:avLst/>
        </a:prstGeom>
      </xdr:spPr>
    </xdr:pic>
    <xdr:clientData/>
  </xdr:twoCellAnchor>
  <xdr:twoCellAnchor editAs="oneCell">
    <xdr:from>
      <xdr:col>17</xdr:col>
      <xdr:colOff>253995</xdr:colOff>
      <xdr:row>37</xdr:row>
      <xdr:rowOff>388469</xdr:rowOff>
    </xdr:from>
    <xdr:to>
      <xdr:col>21</xdr:col>
      <xdr:colOff>561787</xdr:colOff>
      <xdr:row>54</xdr:row>
      <xdr:rowOff>148193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C72C82FD-D847-A763-3584-974687E36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39819" y="7732057"/>
          <a:ext cx="2758144" cy="3226077"/>
        </a:xfrm>
        <a:prstGeom prst="rect">
          <a:avLst/>
        </a:prstGeom>
      </xdr:spPr>
    </xdr:pic>
    <xdr:clientData/>
  </xdr:twoCellAnchor>
  <xdr:twoCellAnchor editAs="oneCell">
    <xdr:from>
      <xdr:col>21</xdr:col>
      <xdr:colOff>493064</xdr:colOff>
      <xdr:row>37</xdr:row>
      <xdr:rowOff>336175</xdr:rowOff>
    </xdr:from>
    <xdr:to>
      <xdr:col>26</xdr:col>
      <xdr:colOff>133803</xdr:colOff>
      <xdr:row>54</xdr:row>
      <xdr:rowOff>101507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4165C8E3-B8CD-2A6D-8D45-7908B3B9C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29240" y="7679763"/>
          <a:ext cx="2703681" cy="3231685"/>
        </a:xfrm>
        <a:prstGeom prst="rect">
          <a:avLst/>
        </a:prstGeom>
      </xdr:spPr>
    </xdr:pic>
    <xdr:clientData/>
  </xdr:twoCellAnchor>
  <xdr:twoCellAnchor editAs="oneCell">
    <xdr:from>
      <xdr:col>25</xdr:col>
      <xdr:colOff>537886</xdr:colOff>
      <xdr:row>38</xdr:row>
      <xdr:rowOff>7473</xdr:rowOff>
    </xdr:from>
    <xdr:to>
      <xdr:col>30</xdr:col>
      <xdr:colOff>169589</xdr:colOff>
      <xdr:row>54</xdr:row>
      <xdr:rowOff>173605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00792B64-03F0-DD17-322B-6781245BB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415" y="7747002"/>
          <a:ext cx="2694645" cy="3236544"/>
        </a:xfrm>
        <a:prstGeom prst="rect">
          <a:avLst/>
        </a:prstGeom>
      </xdr:spPr>
    </xdr:pic>
    <xdr:clientData/>
  </xdr:twoCellAnchor>
  <xdr:twoCellAnchor editAs="oneCell">
    <xdr:from>
      <xdr:col>29</xdr:col>
      <xdr:colOff>478119</xdr:colOff>
      <xdr:row>38</xdr:row>
      <xdr:rowOff>59767</xdr:rowOff>
    </xdr:from>
    <xdr:to>
      <xdr:col>34</xdr:col>
      <xdr:colOff>527742</xdr:colOff>
      <xdr:row>55</xdr:row>
      <xdr:rowOff>39511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7EB11BB6-7E93-E2C8-E05B-C7467A7D9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1" y="7799296"/>
          <a:ext cx="3112565" cy="3236921"/>
        </a:xfrm>
        <a:prstGeom prst="rect">
          <a:avLst/>
        </a:prstGeom>
      </xdr:spPr>
    </xdr:pic>
    <xdr:clientData/>
  </xdr:twoCellAnchor>
  <xdr:twoCellAnchor editAs="oneCell">
    <xdr:from>
      <xdr:col>34</xdr:col>
      <xdr:colOff>216642</xdr:colOff>
      <xdr:row>37</xdr:row>
      <xdr:rowOff>380999</xdr:rowOff>
    </xdr:from>
    <xdr:to>
      <xdr:col>38</xdr:col>
      <xdr:colOff>458238</xdr:colOff>
      <xdr:row>54</xdr:row>
      <xdr:rowOff>151567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594DE4E7-E361-3DFC-FD86-5577BD2C2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16466" y="7724587"/>
          <a:ext cx="2691948" cy="3236921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5-05T16:45:26.521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0 2 24575,'46'-1'0,"53"2"0,-97-1 0,0 1 0,0-1 0,0 0 0,0 1 0,0 0 0,-1-1 0,1 1 0,0 0 0,0 0 0,0 0 0,-1 0 0,1 0 0,0 0 0,-1 1 0,1-1 0,-1 0 0,0 1 0,1-1 0,0 3 0,1 0 0,-2 0 0,1-1 0,0 1 0,-1 0 0,0 0 0,0 0 0,0 0 0,0 0 0,0 5 0,-1 0 0,1 0 0,-2-1 0,1 1 0,-1 0 0,-1-1 0,1 1 0,-2-1 0,-4 15 0,6-21 0,0 0 0,0-1 0,0 1 0,1 0 0,-2-1 0,1 1 0,0-1 0,0 1 0,0-1 0,-1 1 0,1-1 0,-1 0 0,1 0 0,-1 0 0,1 0 0,-1 0 0,0 0 0,1 0 0,-1 0 0,0-1 0,0 1 0,-2 0 0,1-1 0,0 0 0,0 0 0,0-1 0,1 1 0,-1-1 0,0 1 0,0-1 0,0 0 0,0 0 0,1 0 0,-1 0 0,-5-4 0,0-1 0,-1 0 0,1-1 0,0 0 0,1 0 0,0-1 0,0 0 0,-6-9 0,11 15-45,0-1-1,1 1 1,-1-1-1,1 0 1,0 1-1,0-1 1,0 0-1,0 0 1,0 1-1,1-1 1,-1 0-1,1 0 1,0 0-1,0 0 1,0 0-1,0 0 1,0 0-1,1 0 1,-1 0-1,1 0 1,0 1-1,0-1 1,0 0-1,0 0 0,1 1 1,-1-1-1,1 1 1,-1-1-1,4-3 1,4-4-6781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5-05T16:45:26.522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28 15 24575,'-1'0'0,"-1"0"0,1 0 0,-1 0 0,1 0 0,0 1 0,-1-1 0,1 0 0,-1 1 0,1-1 0,0 1 0,-1-1 0,1 1 0,0-1 0,-1 1 0,0 1 0,1-1 0,1-1 0,-1 1 0,1-1 0,-1 1 0,1-1 0,0 1 0,-1 0 0,1-1 0,0 1 0,0 0 0,0-1 0,-1 1 0,1 0 0,0-1 0,0 1 0,0 0 0,0-1 0,0 1 0,0 0 0,0-1 0,0 1 0,1 0 0,-1 0 0,1 1 0,0 0 0,0 0 0,0 0 0,0 0 0,0 0 0,1 0 0,-1 0 0,1 0 0,-1-1 0,1 1 0,0-1 0,-1 1 0,1-1 0,0 0 0,0 1 0,0-1 0,4 1 0,5 2 0,0-1 0,0 0 0,21 2 0,-34-6 27,1-1-1,0 0 0,-1 1 0,1-1 1,0 0-1,0 1 0,0-1 0,0 0 1,0 0-1,0 0 0,0 0 0,0-3 1,-10-35-1734,9 23-5119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5-05T16:45:26.523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119 63 24575,'-1'-2'0,"0"-1"0,1 0 0,-1 0 0,0 0 0,-1 0 0,1 1 0,0-1 0,-1 0 0,0 1 0,1-1 0,-1 1 0,0 0 0,0-1 0,0 1 0,-1 0 0,1 0 0,0 1 0,-1-1 0,1 0 0,-1 1 0,-5-3 0,6 3 0,0 0 0,-1-1 0,1 1 0,0 0 0,-1 1 0,1-1 0,-1 0 0,0 1 0,1-1 0,-1 1 0,1 0 0,-1 0 0,0 0 0,1 0 0,-1 0 0,0 0 0,1 1 0,-1 0 0,1-1 0,-1 1 0,1 0 0,-1 0 0,1 0 0,-5 3 0,6-3 0,1-1 0,-1 1 0,1 0 0,-1-1 0,0 1 0,1 0 0,-1-1 0,1 1 0,-1 0 0,1 0 0,0 0 0,-1-1 0,1 1 0,0 0 0,0 0 0,-1 0 0,1 0 0,0 0 0,0-1 0,0 1 0,0 0 0,0 0 0,0 0 0,0 0 0,1 0 0,-1 0 0,0-1 0,0 1 0,1 0 0,-1 0 0,0 0 0,1-1 0,-1 1 0,1 0 0,-1 0 0,1-1 0,-1 1 0,1 0 0,0-1 0,-1 1 0,1-1 0,0 1 0,-1-1 0,1 1 0,0-1 0,1 1 0,2 2 0,0-1 0,0 0 0,0 0 0,1 0 0,-1 0 0,1-1 0,5 2 0,3-3 0,-10 0 0,-1 0 0,1 0 0,0 0 0,0 0 0,0 1 0,-1-1 0,5 2 0,-8-1 0,1 0 0,-1 0 0,0 0 0,1 0 0,-1-1 0,0 1 0,0 0 0,0-1 0,1 1 0,-1-1 0,0 1 0,0-1 0,0 1 0,0-1 0,0 1 0,-2-1 0,2 1 0,-11 5-1365,0 1-5461</inkml:trace>
</inkml: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65503607-AC86-4424-AF75-3A2A7ADBC341}" name="Table137" displayName="Table137" ref="B4:AC44" totalsRowShown="0" headerRowBorderDxfId="89">
  <autoFilter ref="B4:AC44" xr:uid="{377D5A14-42F3-4D9C-AB4D-B80B4DF463ED}"/>
  <sortState xmlns:xlrd2="http://schemas.microsoft.com/office/spreadsheetml/2017/richdata2" ref="B5:AB44">
    <sortCondition ref="B4:B44"/>
  </sortState>
  <tableColumns count="28">
    <tableColumn id="7" xr3:uid="{674021B5-1B60-4E0F-BFA8-7AB3EECBCD6A}" name="Category" dataDxfId="88"/>
    <tableColumn id="1" xr3:uid="{9EEF0072-1161-4902-8F93-1BAA2C14F98D}" name="Weapon" dataDxfId="87"/>
    <tableColumn id="8" xr3:uid="{F7561E72-91DD-44A3-8A3F-39035443E194}" name="Ammo" dataDxfId="86"/>
    <tableColumn id="9" xr3:uid="{E4859904-017D-450C-94B2-235808D53344}" name="Cost" dataDxfId="85"/>
    <tableColumn id="29" xr3:uid="{7F570A8B-658B-4E44-8742-61B65A7BA5AA}" name="RPM" dataDxfId="84"/>
    <tableColumn id="10" xr3:uid="{B85EEC18-F2CB-4351-8147-6BD83DA2979F}" name="0" dataDxfId="83"/>
    <tableColumn id="28" xr3:uid="{20938FDD-2E9A-4DF3-9E01-6B0F3FC003A5}" name="5" dataDxfId="82"/>
    <tableColumn id="16" xr3:uid="{F8320515-9CED-4D73-94B6-BF476F745790}" name="10" dataDxfId="81"/>
    <tableColumn id="17" xr3:uid="{E0ABE027-128C-40A4-8FC6-01987388E87B}" name="15" dataDxfId="80"/>
    <tableColumn id="18" xr3:uid="{79006451-832D-4CE9-998F-9311D618FC41}" name="20" dataDxfId="79"/>
    <tableColumn id="19" xr3:uid="{9A585543-7EFE-4DD5-85BD-78E20A943E95}" name="25" dataDxfId="78"/>
    <tableColumn id="20" xr3:uid="{1E2143E5-6AAC-4549-B155-80F5B291124F}" name="50" dataDxfId="77"/>
    <tableColumn id="21" xr3:uid="{1AF7FED3-CB2A-4ACC-8139-0D121774E842}" name="75" dataDxfId="76"/>
    <tableColumn id="2" xr3:uid="{3C87D9C2-F784-4A93-A8FF-05221FFCB2EB}" name="100" dataDxfId="75"/>
    <tableColumn id="3" xr3:uid="{B3564682-B42F-4835-8593-3B6C6E16C472}" name="125" dataDxfId="74"/>
    <tableColumn id="4" xr3:uid="{D95CB209-CD91-4E4B-9D65-6DF54C8A0C44}" name="150" dataDxfId="73"/>
    <tableColumn id="5" xr3:uid="{31211396-FA0D-4205-9BAC-4F6728FB6DB0}" name="200" dataDxfId="72"/>
    <tableColumn id="23" xr3:uid="{B22CDA3C-C2EA-4304-BAE4-448E6BFF8A0D}" name="5%" dataDxfId="71" dataCellStyle="Percent">
      <calculatedColumnFormula>Table137[[#This Row],[5]]/Table137[[#This Row],[0]]</calculatedColumnFormula>
    </tableColumn>
    <tableColumn id="24" xr3:uid="{74C9AEF2-9090-4CC8-8456-D551351FEAA6}" name="10%" dataDxfId="70" dataCellStyle="Percent">
      <calculatedColumnFormula>Table137[[#This Row],[10]]/Table137[[#This Row],[0]]</calculatedColumnFormula>
    </tableColumn>
    <tableColumn id="25" xr3:uid="{03AF09B5-FB14-4185-9349-2C4DCEFBFB5E}" name="15%" dataDxfId="69" dataCellStyle="Percent">
      <calculatedColumnFormula>Table137[[#This Row],[15]]/Table137[[#This Row],[0]]</calculatedColumnFormula>
    </tableColumn>
    <tableColumn id="26" xr3:uid="{D334EF7D-4C21-4FC0-8BFD-09723E4E34E6}" name="20%" dataDxfId="68" dataCellStyle="Percent">
      <calculatedColumnFormula>Table137[[#This Row],[20]]/Table137[[#This Row],[0]]</calculatedColumnFormula>
    </tableColumn>
    <tableColumn id="27" xr3:uid="{9A16174C-0F4B-485A-B5A4-A1B12FECF5B4}" name="25%" dataDxfId="67" dataCellStyle="Percent">
      <calculatedColumnFormula>Table137[[#This Row],[25]]/Table137[[#This Row],[0]]</calculatedColumnFormula>
    </tableColumn>
    <tableColumn id="11" xr3:uid="{5473CC74-CE11-4BA7-A952-7690E5AFC5DE}" name="50%" dataDxfId="66" dataCellStyle="Percent">
      <calculatedColumnFormula>Table137[[#This Row],[50]]/Table137[[#This Row],[0]]</calculatedColumnFormula>
    </tableColumn>
    <tableColumn id="12" xr3:uid="{5B2F5A85-E4C8-4A19-A758-72FE1EE82251}" name="75%" dataDxfId="65" dataCellStyle="Percent">
      <calculatedColumnFormula>Table137[[#This Row],[75]]/Table137[[#This Row],[0]]</calculatedColumnFormula>
    </tableColumn>
    <tableColumn id="13" xr3:uid="{18806A7A-77CA-4133-9DCC-3AA8D559F0D1}" name="100%" dataDxfId="64" dataCellStyle="Percent">
      <calculatedColumnFormula>Table137[[#This Row],[100]]/Table137[[#This Row],[0]]</calculatedColumnFormula>
    </tableColumn>
    <tableColumn id="14" xr3:uid="{B7B6BA06-BCA0-488E-87FA-1A37492CE603}" name="125%" dataDxfId="63" dataCellStyle="Percent">
      <calculatedColumnFormula>Table137[[#This Row],[125]]/Table137[[#This Row],[0]]</calculatedColumnFormula>
    </tableColumn>
    <tableColumn id="15" xr3:uid="{19E6E8E8-370A-4EB0-A6E5-B9C4C6B14BE1}" name="150%" dataDxfId="62" dataCellStyle="Percent">
      <calculatedColumnFormula>Table137[[#This Row],[150]]/Table137[[#This Row],[0]]</calculatedColumnFormula>
    </tableColumn>
    <tableColumn id="22" xr3:uid="{88CCFC0B-B468-427C-AF98-DE96372A14F8}" name="200%" dataDxfId="61" dataCellStyle="Percent">
      <calculatedColumnFormula>Table137[[#This Row],[200]]/Table137[[#This Row],[0]]</calculatedColumnFormula>
    </tableColumn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8A9415C-AA27-4C3F-AE14-0AD702F4F802}" name="Table1372" displayName="Table1372" ref="B4:AC44" totalsRowShown="0" headerRowBorderDxfId="60">
  <autoFilter ref="B4:AC44" xr:uid="{377D5A14-42F3-4D9C-AB4D-B80B4DF463ED}"/>
  <sortState xmlns:xlrd2="http://schemas.microsoft.com/office/spreadsheetml/2017/richdata2" ref="B5:AB44">
    <sortCondition ref="B4:B44"/>
  </sortState>
  <tableColumns count="28">
    <tableColumn id="7" xr3:uid="{126658D3-ADA7-4CA9-B01B-3EC9C49562C4}" name="Category" dataDxfId="59"/>
    <tableColumn id="1" xr3:uid="{32EC68DB-799D-486E-AC98-ECAFF9324342}" name="Weapon" dataDxfId="58"/>
    <tableColumn id="8" xr3:uid="{E90F881F-B15E-4A4D-A041-B7D70D6AAF4A}" name="Ammo" dataDxfId="57"/>
    <tableColumn id="9" xr3:uid="{73FD87DA-840B-437A-8295-7619B83F2C8D}" name="Cost" dataDxfId="56"/>
    <tableColumn id="29" xr3:uid="{4B1F39E2-57DB-4891-84C1-EF1F8A1DFBB2}" name="RPM" dataDxfId="55"/>
    <tableColumn id="10" xr3:uid="{B82ACE4F-14D0-4530-B9B5-6379CEE55993}" name="0" dataDxfId="54"/>
    <tableColumn id="28" xr3:uid="{85986998-0E27-4AB9-9AF0-8DB426A6BEE3}" name="5" dataDxfId="53"/>
    <tableColumn id="16" xr3:uid="{CF818658-5183-48B4-88FE-C9B1E64A5592}" name="10" dataDxfId="52"/>
    <tableColumn id="17" xr3:uid="{1277AED8-C71C-4CEF-B613-E0F752FC99ED}" name="15" dataDxfId="51"/>
    <tableColumn id="18" xr3:uid="{0A2CA5B2-2384-4174-A63D-D8EDCB6AD65C}" name="20" dataDxfId="50"/>
    <tableColumn id="19" xr3:uid="{23686F3E-4A82-4733-B37A-68F5CFA78C28}" name="25" dataDxfId="49"/>
    <tableColumn id="20" xr3:uid="{4FEA6E2C-C342-43CF-B667-E807263FC80A}" name="50" dataDxfId="48"/>
    <tableColumn id="21" xr3:uid="{3F229ED1-BB1A-4704-A38F-80F26521971E}" name="75" dataDxfId="47"/>
    <tableColumn id="2" xr3:uid="{7555485C-5854-4B2D-9E34-2A4AB814E408}" name="100" dataDxfId="46"/>
    <tableColumn id="3" xr3:uid="{75EFC981-8D6B-4ECB-B791-EC41A61F44AD}" name="125" dataDxfId="45"/>
    <tableColumn id="4" xr3:uid="{AC87951D-2DFC-4683-AB4B-3801AF99DAAB}" name="150" dataDxfId="44"/>
    <tableColumn id="5" xr3:uid="{BEEDB752-2AEF-4E11-A193-D58E1BF825B9}" name="200" dataDxfId="43"/>
    <tableColumn id="23" xr3:uid="{2A816D6F-9513-42F9-954B-69FE0526CEAD}" name="5%" dataDxfId="42" dataCellStyle="Percent">
      <calculatedColumnFormula>Table1372[[#This Row],[5]]/Table1372[[#This Row],[0]]</calculatedColumnFormula>
    </tableColumn>
    <tableColumn id="24" xr3:uid="{9A0835F7-0D9B-47E8-9E9D-F68013B773D6}" name="10%" dataDxfId="41" dataCellStyle="Percent">
      <calculatedColumnFormula>Table1372[[#This Row],[10]]/Table1372[[#This Row],[0]]</calculatedColumnFormula>
    </tableColumn>
    <tableColumn id="25" xr3:uid="{A3E439EE-5F0F-46B5-B197-46C287D5B608}" name="15%" dataDxfId="40" dataCellStyle="Percent">
      <calculatedColumnFormula>Table1372[[#This Row],[15]]/Table1372[[#This Row],[0]]</calculatedColumnFormula>
    </tableColumn>
    <tableColumn id="26" xr3:uid="{900B994C-8F2B-44BA-A635-DB29AAFC1086}" name="20%" dataDxfId="39" dataCellStyle="Percent">
      <calculatedColumnFormula>Table1372[[#This Row],[20]]/Table1372[[#This Row],[0]]</calculatedColumnFormula>
    </tableColumn>
    <tableColumn id="27" xr3:uid="{BC631528-2EC1-42B5-900A-548018460ECC}" name="25%" dataDxfId="38" dataCellStyle="Percent">
      <calculatedColumnFormula>Table1372[[#This Row],[25]]/Table1372[[#This Row],[0]]</calculatedColumnFormula>
    </tableColumn>
    <tableColumn id="11" xr3:uid="{DA2B6704-F197-4F88-A4E4-82AF11BD01C5}" name="50%" dataDxfId="37" dataCellStyle="Percent">
      <calculatedColumnFormula>Table1372[[#This Row],[50]]/Table1372[[#This Row],[0]]</calculatedColumnFormula>
    </tableColumn>
    <tableColumn id="12" xr3:uid="{A41CFB09-546E-4394-BE95-786875D9A8C2}" name="75%" dataDxfId="36" dataCellStyle="Percent">
      <calculatedColumnFormula>Table1372[[#This Row],[75]]/Table1372[[#This Row],[0]]</calculatedColumnFormula>
    </tableColumn>
    <tableColumn id="13" xr3:uid="{E1F1D9FE-723C-4486-A4DB-7572C6C35DA2}" name="100%" dataDxfId="35" dataCellStyle="Percent">
      <calculatedColumnFormula>Table1372[[#This Row],[100]]/Table1372[[#This Row],[0]]</calculatedColumnFormula>
    </tableColumn>
    <tableColumn id="14" xr3:uid="{6A097D07-32EC-495F-B250-1586129B0A90}" name="125%" dataDxfId="34" dataCellStyle="Percent">
      <calculatedColumnFormula>Table1372[[#This Row],[125]]/Table1372[[#This Row],[0]]</calculatedColumnFormula>
    </tableColumn>
    <tableColumn id="15" xr3:uid="{C629642D-451D-4E62-A7DD-4BD362527F7D}" name="150%" dataDxfId="33" dataCellStyle="Percent">
      <calculatedColumnFormula>Table1372[[#This Row],[150]]/Table1372[[#This Row],[0]]</calculatedColumnFormula>
    </tableColumn>
    <tableColumn id="22" xr3:uid="{087A87C9-6705-4180-8EBC-4B7EA53E81A9}" name="200%" dataDxfId="32" dataCellStyle="Percent">
      <calculatedColumnFormula>Table1372[[#This Row],[200]]/Table1372[[#This Row],[0]]</calculatedColumnFormula>
    </tableColumn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F6E9D05C-0F5D-4D0A-97B8-2EAA6E57B0B3}" name="Table13723" displayName="Table13723" ref="B4:AC44" totalsRowShown="0" headerRowBorderDxfId="31">
  <autoFilter ref="B4:AC44" xr:uid="{377D5A14-42F3-4D9C-AB4D-B80B4DF463ED}"/>
  <sortState xmlns:xlrd2="http://schemas.microsoft.com/office/spreadsheetml/2017/richdata2" ref="B5:AB44">
    <sortCondition ref="B4:B44"/>
  </sortState>
  <tableColumns count="28">
    <tableColumn id="7" xr3:uid="{56EB76B3-8B7E-43BE-ABE3-93306947D9AF}" name="Category" dataDxfId="30"/>
    <tableColumn id="1" xr3:uid="{50A81AD2-8627-436B-8509-564208289CC6}" name="Weapon" dataDxfId="29"/>
    <tableColumn id="8" xr3:uid="{6BF8A86D-B708-48AC-AA26-116B3E17997C}" name="Ammo" dataDxfId="28"/>
    <tableColumn id="9" xr3:uid="{06380080-D9A0-4E1D-AF4D-4D16D863C8A5}" name="Cost" dataDxfId="27"/>
    <tableColumn id="29" xr3:uid="{DE32576C-5D02-41A7-90A1-37E6D7D67D25}" name="RPM" dataDxfId="26"/>
    <tableColumn id="10" xr3:uid="{956E52B1-72F1-41A3-BCFB-53A55C5ED37E}" name="0" dataDxfId="25"/>
    <tableColumn id="28" xr3:uid="{E41F72B6-DE37-4C2F-A959-961794D8938F}" name="5" dataDxfId="24"/>
    <tableColumn id="16" xr3:uid="{A2A1F560-4BF6-4334-9B0A-C9E2E611FAEE}" name="10" dataDxfId="23"/>
    <tableColumn id="17" xr3:uid="{B8ED0EE7-D029-4F28-9622-6A599C730B21}" name="15" dataDxfId="22"/>
    <tableColumn id="18" xr3:uid="{8DDFDA72-444F-4EE8-BF48-643E0BF309BA}" name="20" dataDxfId="21"/>
    <tableColumn id="19" xr3:uid="{A9E9CF6F-0B41-4443-9ADD-71311DF78FFC}" name="25" dataDxfId="20"/>
    <tableColumn id="20" xr3:uid="{9EFC5BDE-8EAC-43E8-A3C7-9F8495C9ECFE}" name="50" dataDxfId="19"/>
    <tableColumn id="21" xr3:uid="{8A22AA45-A8A0-4102-9474-C1BDFA8CDEC2}" name="75" dataDxfId="18"/>
    <tableColumn id="2" xr3:uid="{190E8F19-D75A-4AAD-B339-95FCF691C2A1}" name="100" dataDxfId="17"/>
    <tableColumn id="3" xr3:uid="{A539D4ED-D376-4D4F-B070-11FDEFC77F02}" name="125" dataDxfId="16"/>
    <tableColumn id="4" xr3:uid="{0756BF66-8404-43A7-8DED-54762367EBEB}" name="150" dataDxfId="15"/>
    <tableColumn id="5" xr3:uid="{639A934B-EAF8-415C-9C3A-D8F5CC77BF3D}" name="200" dataDxfId="14"/>
    <tableColumn id="23" xr3:uid="{5762AAA5-1196-41BF-950C-4C28A614493B}" name="5%" dataDxfId="13" dataCellStyle="Percent">
      <calculatedColumnFormula>(Table1372[[#This Row],[5]]-Table137[[#This Row],[5]])/Table1372[[#This Row],[5]]</calculatedColumnFormula>
    </tableColumn>
    <tableColumn id="24" xr3:uid="{76F86BA3-4C14-4E79-846E-DCB66E282501}" name="10%" dataDxfId="12" dataCellStyle="Percent">
      <calculatedColumnFormula>(Table1372[[#This Row],[10]]-Table137[[#This Row],[10]])/Table1372[[#This Row],[10]]</calculatedColumnFormula>
    </tableColumn>
    <tableColumn id="25" xr3:uid="{C4A7C226-1BF8-464C-8A18-2204B765724F}" name="15%" dataDxfId="11" dataCellStyle="Percent">
      <calculatedColumnFormula>(Table1372[[#This Row],[15]]-Table137[[#This Row],[15]])/Table1372[[#This Row],[15]]</calculatedColumnFormula>
    </tableColumn>
    <tableColumn id="26" xr3:uid="{AAB89F95-D1E8-4E55-96F9-AC06BA3422C2}" name="20%" dataDxfId="10" dataCellStyle="Percent">
      <calculatedColumnFormula>(Table1372[[#This Row],[20]]-Table137[[#This Row],[20]])/Table1372[[#This Row],[20]]</calculatedColumnFormula>
    </tableColumn>
    <tableColumn id="27" xr3:uid="{5AF41BCA-180E-4415-80D3-D85B5060B22A}" name="25%" dataDxfId="9" dataCellStyle="Percent">
      <calculatedColumnFormula>(Table1372[[#This Row],[25]]-Table137[[#This Row],[25]])/Table1372[[#This Row],[25]]</calculatedColumnFormula>
    </tableColumn>
    <tableColumn id="11" xr3:uid="{CF9BC797-6580-486F-B5D3-7C3C5992A486}" name="50%" dataDxfId="8" dataCellStyle="Percent">
      <calculatedColumnFormula>(Table1372[[#This Row],[50]]-Table137[[#This Row],[50]])/Table1372[[#This Row],[50]]</calculatedColumnFormula>
    </tableColumn>
    <tableColumn id="12" xr3:uid="{060D8BE1-3A89-4BF3-A931-CBE28B1B9842}" name="75%" dataDxfId="7" dataCellStyle="Percent">
      <calculatedColumnFormula>(Table1372[[#This Row],[75]]-Table137[[#This Row],[75]])/Table1372[[#This Row],[75]]</calculatedColumnFormula>
    </tableColumn>
    <tableColumn id="13" xr3:uid="{D45519D7-9099-4AEC-9B2F-3CF11211D54C}" name="100%" dataDxfId="6" dataCellStyle="Percent">
      <calculatedColumnFormula>(Table1372[[#This Row],[100]]-Table137[[#This Row],[100]])/Table1372[[#This Row],[100]]</calculatedColumnFormula>
    </tableColumn>
    <tableColumn id="14" xr3:uid="{5C153F53-E968-4F18-9A9E-8CED1CF42CBB}" name="125%" dataDxfId="5" dataCellStyle="Percent">
      <calculatedColumnFormula>(Table1372[[#This Row],[125]]-Table137[[#This Row],[125]])/Table1372[[#This Row],[125]]</calculatedColumnFormula>
    </tableColumn>
    <tableColumn id="15" xr3:uid="{ABF02263-C17C-4F76-8AFC-AFE6DE2A046F}" name="150%" dataDxfId="4" dataCellStyle="Percent">
      <calculatedColumnFormula>(Table1372[[#This Row],[150]]-Table137[[#This Row],[150]])/Table1372[[#This Row],[150]]</calculatedColumnFormula>
    </tableColumn>
    <tableColumn id="22" xr3:uid="{19F42C04-9288-469C-B6CE-089559B0FE83}" name="200%" dataDxfId="3" dataCellStyle="Percent">
      <calculatedColumnFormula>(Table1372[[#This Row],[200]]-Table137[[#This Row],[200]])/Table1372[[#This Row],[200]]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E7752-9BE7-452A-8A8B-2CC3C3DBBA48}">
  <sheetPr>
    <tabColor theme="5" tint="-0.499984740745262"/>
  </sheetPr>
  <dimension ref="B2:AC45"/>
  <sheetViews>
    <sheetView tabSelected="1" zoomScaleNormal="100" workbookViewId="0"/>
  </sheetViews>
  <sheetFormatPr defaultRowHeight="14.5" x14ac:dyDescent="0.35"/>
  <cols>
    <col min="2" max="2" width="10.453125" customWidth="1"/>
    <col min="3" max="3" width="15.81640625" style="9" bestFit="1" customWidth="1"/>
    <col min="4" max="4" width="8.36328125" style="9" customWidth="1"/>
    <col min="5" max="5" width="6.81640625" style="9" bestFit="1" customWidth="1"/>
    <col min="6" max="6" width="9.453125" style="9" customWidth="1"/>
    <col min="7" max="7" width="6.54296875" style="9" customWidth="1"/>
    <col min="8" max="18" width="6.54296875" customWidth="1"/>
    <col min="19" max="29" width="5.7265625" customWidth="1"/>
  </cols>
  <sheetData>
    <row r="2" spans="2:29" x14ac:dyDescent="0.35">
      <c r="B2" s="1" t="s">
        <v>86</v>
      </c>
      <c r="J2" t="s">
        <v>87</v>
      </c>
    </row>
    <row r="3" spans="2:29" x14ac:dyDescent="0.35">
      <c r="D3"/>
      <c r="E3"/>
      <c r="F3"/>
      <c r="G3" s="41" t="s">
        <v>84</v>
      </c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2" t="s">
        <v>85</v>
      </c>
      <c r="T3" s="42"/>
      <c r="U3" s="42"/>
      <c r="V3" s="42"/>
      <c r="W3" s="42"/>
      <c r="X3" s="42"/>
      <c r="Y3" s="42"/>
      <c r="Z3" s="42"/>
      <c r="AA3" s="42"/>
      <c r="AB3" s="42"/>
      <c r="AC3" s="42"/>
    </row>
    <row r="4" spans="2:29" ht="15" thickBot="1" x14ac:dyDescent="0.4">
      <c r="B4" s="30" t="s">
        <v>20</v>
      </c>
      <c r="C4" s="30" t="s">
        <v>0</v>
      </c>
      <c r="D4" s="30" t="s">
        <v>51</v>
      </c>
      <c r="E4" s="30" t="s">
        <v>52</v>
      </c>
      <c r="F4" s="30" t="s">
        <v>83</v>
      </c>
      <c r="G4" s="30" t="s">
        <v>53</v>
      </c>
      <c r="H4" s="30" t="s">
        <v>66</v>
      </c>
      <c r="I4" s="30" t="s">
        <v>2</v>
      </c>
      <c r="J4" s="30" t="s">
        <v>67</v>
      </c>
      <c r="K4" s="30" t="s">
        <v>68</v>
      </c>
      <c r="L4" s="30" t="s">
        <v>69</v>
      </c>
      <c r="M4" s="30" t="s">
        <v>3</v>
      </c>
      <c r="N4" s="30" t="s">
        <v>70</v>
      </c>
      <c r="O4" s="30" t="s">
        <v>4</v>
      </c>
      <c r="P4" s="30" t="s">
        <v>71</v>
      </c>
      <c r="Q4" s="30" t="s">
        <v>5</v>
      </c>
      <c r="R4" s="30" t="s">
        <v>6</v>
      </c>
      <c r="S4" s="31" t="s">
        <v>72</v>
      </c>
      <c r="T4" s="31" t="s">
        <v>73</v>
      </c>
      <c r="U4" s="31" t="s">
        <v>74</v>
      </c>
      <c r="V4" s="31" t="s">
        <v>75</v>
      </c>
      <c r="W4" s="31" t="s">
        <v>76</v>
      </c>
      <c r="X4" s="31" t="s">
        <v>77</v>
      </c>
      <c r="Y4" s="31" t="s">
        <v>78</v>
      </c>
      <c r="Z4" s="31" t="s">
        <v>79</v>
      </c>
      <c r="AA4" s="31" t="s">
        <v>80</v>
      </c>
      <c r="AB4" s="31" t="s">
        <v>81</v>
      </c>
      <c r="AC4" s="31" t="s">
        <v>82</v>
      </c>
    </row>
    <row r="5" spans="2:29" x14ac:dyDescent="0.35">
      <c r="B5" s="14" t="s">
        <v>45</v>
      </c>
      <c r="C5" s="3" t="s">
        <v>1</v>
      </c>
      <c r="D5" s="2">
        <v>12</v>
      </c>
      <c r="E5" s="2">
        <v>3</v>
      </c>
      <c r="F5" s="2"/>
      <c r="G5" s="2">
        <v>33</v>
      </c>
      <c r="H5" s="12">
        <v>32.700000000000003</v>
      </c>
      <c r="I5" s="12">
        <v>31.9</v>
      </c>
      <c r="J5" s="12">
        <v>30.975999999999999</v>
      </c>
      <c r="K5" s="12">
        <v>30.2</v>
      </c>
      <c r="L5" s="12">
        <v>29.7</v>
      </c>
      <c r="M5" s="12">
        <v>26.9</v>
      </c>
      <c r="N5" s="12">
        <v>23.352</v>
      </c>
      <c r="O5" s="13">
        <v>22.4</v>
      </c>
      <c r="P5" s="13">
        <v>20.7</v>
      </c>
      <c r="Q5" s="13">
        <v>19.8</v>
      </c>
      <c r="R5" s="12">
        <v>19.8</v>
      </c>
      <c r="S5" s="11">
        <f>Table137[[#This Row],[5]]/Table137[[#This Row],[0]]</f>
        <v>0.99090909090909096</v>
      </c>
      <c r="T5" s="10">
        <f>Table137[[#This Row],[10]]/Table137[[#This Row],[0]]</f>
        <v>0.96666666666666667</v>
      </c>
      <c r="U5" s="10">
        <f>Table137[[#This Row],[15]]/Table137[[#This Row],[0]]</f>
        <v>0.93866666666666665</v>
      </c>
      <c r="V5" s="10">
        <f>Table137[[#This Row],[20]]/Table137[[#This Row],[0]]</f>
        <v>0.91515151515151516</v>
      </c>
      <c r="W5" s="10">
        <f>Table137[[#This Row],[25]]/Table137[[#This Row],[0]]</f>
        <v>0.9</v>
      </c>
      <c r="X5" s="10">
        <f>Table137[[#This Row],[50]]/Table137[[#This Row],[0]]</f>
        <v>0.81515151515151507</v>
      </c>
      <c r="Y5" s="10">
        <f>Table137[[#This Row],[75]]/Table137[[#This Row],[0]]</f>
        <v>0.70763636363636362</v>
      </c>
      <c r="Z5" s="10">
        <f>Table137[[#This Row],[100]]/Table137[[#This Row],[0]]</f>
        <v>0.67878787878787872</v>
      </c>
      <c r="AA5" s="10">
        <f>Table137[[#This Row],[125]]/Table137[[#This Row],[0]]</f>
        <v>0.6272727272727272</v>
      </c>
      <c r="AB5" s="10">
        <f>Table137[[#This Row],[150]]/Table137[[#This Row],[0]]</f>
        <v>0.6</v>
      </c>
      <c r="AC5" s="10">
        <f>Table137[[#This Row],[200]]/Table137[[#This Row],[0]]</f>
        <v>0.6</v>
      </c>
    </row>
    <row r="6" spans="2:29" x14ac:dyDescent="0.35">
      <c r="B6" s="14" t="s">
        <v>45</v>
      </c>
      <c r="C6" s="3" t="s">
        <v>10</v>
      </c>
      <c r="D6" s="2">
        <v>17</v>
      </c>
      <c r="E6" s="2">
        <v>6</v>
      </c>
      <c r="F6" s="2">
        <v>900</v>
      </c>
      <c r="G6" s="2">
        <v>32</v>
      </c>
      <c r="H6" s="12">
        <v>32</v>
      </c>
      <c r="I6" s="12">
        <v>32</v>
      </c>
      <c r="J6" s="12">
        <v>32</v>
      </c>
      <c r="K6" s="12">
        <v>32</v>
      </c>
      <c r="L6" s="12">
        <v>31.545999999999999</v>
      </c>
      <c r="M6" s="12">
        <v>22.4</v>
      </c>
      <c r="N6" s="12">
        <v>16.161999999999999</v>
      </c>
      <c r="O6" s="13">
        <v>16</v>
      </c>
      <c r="P6" s="13">
        <v>16</v>
      </c>
      <c r="Q6" s="13">
        <v>16</v>
      </c>
      <c r="R6" s="12">
        <v>16</v>
      </c>
      <c r="S6" s="11">
        <f>Table137[[#This Row],[5]]/Table137[[#This Row],[0]]</f>
        <v>1</v>
      </c>
      <c r="T6" s="10">
        <f>Table137[[#This Row],[10]]/Table137[[#This Row],[0]]</f>
        <v>1</v>
      </c>
      <c r="U6" s="10">
        <f>Table137[[#This Row],[15]]/Table137[[#This Row],[0]]</f>
        <v>1</v>
      </c>
      <c r="V6" s="10">
        <f>Table137[[#This Row],[20]]/Table137[[#This Row],[0]]</f>
        <v>1</v>
      </c>
      <c r="W6" s="10">
        <f>Table137[[#This Row],[25]]/Table137[[#This Row],[0]]</f>
        <v>0.98581249999999998</v>
      </c>
      <c r="X6" s="10">
        <f>Table137[[#This Row],[50]]/Table137[[#This Row],[0]]</f>
        <v>0.7</v>
      </c>
      <c r="Y6" s="10">
        <f>Table137[[#This Row],[75]]/Table137[[#This Row],[0]]</f>
        <v>0.50506249999999997</v>
      </c>
      <c r="Z6" s="10">
        <f>Table137[[#This Row],[100]]/Table137[[#This Row],[0]]</f>
        <v>0.5</v>
      </c>
      <c r="AA6" s="10">
        <f>Table137[[#This Row],[125]]/Table137[[#This Row],[0]]</f>
        <v>0.5</v>
      </c>
      <c r="AB6" s="10">
        <f>Table137[[#This Row],[150]]/Table137[[#This Row],[0]]</f>
        <v>0.5</v>
      </c>
      <c r="AC6" s="10">
        <f>Table137[[#This Row],[200]]/Table137[[#This Row],[0]]</f>
        <v>0.5</v>
      </c>
    </row>
    <row r="7" spans="2:29" x14ac:dyDescent="0.35">
      <c r="B7" s="14" t="s">
        <v>45</v>
      </c>
      <c r="C7" s="3" t="s">
        <v>18</v>
      </c>
      <c r="D7" s="2">
        <v>15</v>
      </c>
      <c r="E7" s="2">
        <v>4</v>
      </c>
      <c r="F7" s="2"/>
      <c r="G7" s="2">
        <v>36</v>
      </c>
      <c r="H7" s="12">
        <v>35.6</v>
      </c>
      <c r="I7" s="12">
        <v>34.799999999999997</v>
      </c>
      <c r="J7" s="12">
        <v>33.792000000000002</v>
      </c>
      <c r="K7" s="12">
        <v>32.9</v>
      </c>
      <c r="L7" s="12">
        <v>32.4</v>
      </c>
      <c r="M7" s="12">
        <v>29.4</v>
      </c>
      <c r="N7" s="12">
        <v>25.475000000000001</v>
      </c>
      <c r="O7" s="13">
        <v>24.4</v>
      </c>
      <c r="P7" s="13">
        <v>22.6</v>
      </c>
      <c r="Q7" s="13">
        <v>21.6</v>
      </c>
      <c r="R7" s="12">
        <v>21.6</v>
      </c>
      <c r="S7" s="11">
        <f>Table137[[#This Row],[5]]/Table137[[#This Row],[0]]</f>
        <v>0.98888888888888893</v>
      </c>
      <c r="T7" s="10">
        <f>Table137[[#This Row],[10]]/Table137[[#This Row],[0]]</f>
        <v>0.96666666666666656</v>
      </c>
      <c r="U7" s="10">
        <f>Table137[[#This Row],[15]]/Table137[[#This Row],[0]]</f>
        <v>0.93866666666666676</v>
      </c>
      <c r="V7" s="10">
        <f>Table137[[#This Row],[20]]/Table137[[#This Row],[0]]</f>
        <v>0.91388888888888886</v>
      </c>
      <c r="W7" s="10">
        <f>Table137[[#This Row],[25]]/Table137[[#This Row],[0]]</f>
        <v>0.89999999999999991</v>
      </c>
      <c r="X7" s="10">
        <f>Table137[[#This Row],[50]]/Table137[[#This Row],[0]]</f>
        <v>0.81666666666666665</v>
      </c>
      <c r="Y7" s="10">
        <f>Table137[[#This Row],[75]]/Table137[[#This Row],[0]]</f>
        <v>0.70763888888888893</v>
      </c>
      <c r="Z7" s="10">
        <f>Table137[[#This Row],[100]]/Table137[[#This Row],[0]]</f>
        <v>0.6777777777777777</v>
      </c>
      <c r="AA7" s="10">
        <f>Table137[[#This Row],[125]]/Table137[[#This Row],[0]]</f>
        <v>0.62777777777777777</v>
      </c>
      <c r="AB7" s="10">
        <f>Table137[[#This Row],[150]]/Table137[[#This Row],[0]]</f>
        <v>0.60000000000000009</v>
      </c>
      <c r="AC7" s="10">
        <f>Table137[[#This Row],[200]]/Table137[[#This Row],[0]]</f>
        <v>0.60000000000000009</v>
      </c>
    </row>
    <row r="8" spans="2:29" x14ac:dyDescent="0.35">
      <c r="B8" s="14" t="s">
        <v>45</v>
      </c>
      <c r="C8" s="3" t="s">
        <v>54</v>
      </c>
      <c r="D8" s="2">
        <v>15</v>
      </c>
      <c r="E8" s="2">
        <v>3</v>
      </c>
      <c r="F8" s="2"/>
      <c r="G8" s="2">
        <v>36</v>
      </c>
      <c r="H8" s="12">
        <v>33.9</v>
      </c>
      <c r="I8" s="12">
        <v>29.7</v>
      </c>
      <c r="J8" s="12">
        <v>27</v>
      </c>
      <c r="K8" s="12">
        <v>24.6</v>
      </c>
      <c r="L8" s="12">
        <v>20.832000000000001</v>
      </c>
      <c r="M8" s="12">
        <v>14.4</v>
      </c>
      <c r="N8" s="12">
        <v>14.4</v>
      </c>
      <c r="O8" s="12">
        <v>14.4</v>
      </c>
      <c r="P8" s="12">
        <v>14.4</v>
      </c>
      <c r="Q8" s="12">
        <v>14.4</v>
      </c>
      <c r="R8" s="12">
        <v>14.4</v>
      </c>
      <c r="S8" s="11">
        <f>Table137[[#This Row],[5]]/Table137[[#This Row],[0]]</f>
        <v>0.94166666666666665</v>
      </c>
      <c r="T8" s="10">
        <f>Table137[[#This Row],[10]]/Table137[[#This Row],[0]]</f>
        <v>0.82499999999999996</v>
      </c>
      <c r="U8" s="10">
        <f>Table137[[#This Row],[15]]/Table137[[#This Row],[0]]</f>
        <v>0.75</v>
      </c>
      <c r="V8" s="10">
        <f>Table137[[#This Row],[20]]/Table137[[#This Row],[0]]</f>
        <v>0.68333333333333335</v>
      </c>
      <c r="W8" s="10">
        <f>Table137[[#This Row],[25]]/Table137[[#This Row],[0]]</f>
        <v>0.57866666666666666</v>
      </c>
      <c r="X8" s="10">
        <f>Table137[[#This Row],[50]]/Table137[[#This Row],[0]]</f>
        <v>0.4</v>
      </c>
      <c r="Y8" s="10">
        <f>Table137[[#This Row],[75]]/Table137[[#This Row],[0]]</f>
        <v>0.4</v>
      </c>
      <c r="Z8" s="10">
        <f>Table137[[#This Row],[100]]/Table137[[#This Row],[0]]</f>
        <v>0.4</v>
      </c>
      <c r="AA8" s="10">
        <f>Table137[[#This Row],[125]]/Table137[[#This Row],[0]]</f>
        <v>0.4</v>
      </c>
      <c r="AB8" s="10">
        <f>Table137[[#This Row],[150]]/Table137[[#This Row],[0]]</f>
        <v>0.4</v>
      </c>
      <c r="AC8" s="10">
        <f>Table137[[#This Row],[200]]/Table137[[#This Row],[0]]</f>
        <v>0.4</v>
      </c>
    </row>
    <row r="9" spans="2:29" x14ac:dyDescent="0.35">
      <c r="B9" s="14" t="s">
        <v>45</v>
      </c>
      <c r="C9" s="3">
        <v>1911</v>
      </c>
      <c r="D9" s="2">
        <v>7</v>
      </c>
      <c r="E9" s="2">
        <v>5</v>
      </c>
      <c r="F9" s="2"/>
      <c r="G9" s="2">
        <v>45</v>
      </c>
      <c r="H9" s="12">
        <v>44.6</v>
      </c>
      <c r="I9" s="12">
        <v>43.5</v>
      </c>
      <c r="J9" s="12">
        <v>42.2</v>
      </c>
      <c r="K9" s="12">
        <v>41.1</v>
      </c>
      <c r="L9" s="12">
        <v>40.5</v>
      </c>
      <c r="M9" s="12">
        <v>36.700000000000003</v>
      </c>
      <c r="N9" s="12">
        <v>31.844000000000001</v>
      </c>
      <c r="O9" s="13">
        <v>30.5</v>
      </c>
      <c r="P9" s="13">
        <v>28.3</v>
      </c>
      <c r="Q9" s="13">
        <v>27</v>
      </c>
      <c r="R9" s="12">
        <v>27</v>
      </c>
      <c r="S9" s="11">
        <f>Table137[[#This Row],[5]]/Table137[[#This Row],[0]]</f>
        <v>0.99111111111111116</v>
      </c>
      <c r="T9" s="10">
        <f>Table137[[#This Row],[10]]/Table137[[#This Row],[0]]</f>
        <v>0.96666666666666667</v>
      </c>
      <c r="U9" s="10">
        <f>Table137[[#This Row],[15]]/Table137[[#This Row],[0]]</f>
        <v>0.93777777777777782</v>
      </c>
      <c r="V9" s="10">
        <f>Table137[[#This Row],[20]]/Table137[[#This Row],[0]]</f>
        <v>0.91333333333333333</v>
      </c>
      <c r="W9" s="10">
        <f>Table137[[#This Row],[25]]/Table137[[#This Row],[0]]</f>
        <v>0.9</v>
      </c>
      <c r="X9" s="10">
        <f>Table137[[#This Row],[50]]/Table137[[#This Row],[0]]</f>
        <v>0.81555555555555559</v>
      </c>
      <c r="Y9" s="10">
        <f>Table137[[#This Row],[75]]/Table137[[#This Row],[0]]</f>
        <v>0.70764444444444452</v>
      </c>
      <c r="Z9" s="10">
        <f>Table137[[#This Row],[100]]/Table137[[#This Row],[0]]</f>
        <v>0.67777777777777781</v>
      </c>
      <c r="AA9" s="10">
        <f>Table137[[#This Row],[125]]/Table137[[#This Row],[0]]</f>
        <v>0.62888888888888894</v>
      </c>
      <c r="AB9" s="10">
        <f>Table137[[#This Row],[150]]/Table137[[#This Row],[0]]</f>
        <v>0.6</v>
      </c>
      <c r="AC9" s="10">
        <f>Table137[[#This Row],[200]]/Table137[[#This Row],[0]]</f>
        <v>0.6</v>
      </c>
    </row>
    <row r="10" spans="2:29" x14ac:dyDescent="0.35">
      <c r="B10" s="14" t="s">
        <v>45</v>
      </c>
      <c r="C10" s="3" t="s">
        <v>8</v>
      </c>
      <c r="D10" s="2">
        <v>8</v>
      </c>
      <c r="E10" s="2">
        <v>8</v>
      </c>
      <c r="F10" s="2"/>
      <c r="G10" s="2">
        <v>82</v>
      </c>
      <c r="H10" s="12">
        <v>82</v>
      </c>
      <c r="I10" s="12">
        <v>82</v>
      </c>
      <c r="J10" s="12">
        <v>82</v>
      </c>
      <c r="K10" s="12">
        <v>82</v>
      </c>
      <c r="L10" s="12">
        <v>82</v>
      </c>
      <c r="M10" s="12">
        <v>80.599999999999994</v>
      </c>
      <c r="N10" s="12">
        <v>57.061999999999998</v>
      </c>
      <c r="O10" s="13">
        <v>49.2</v>
      </c>
      <c r="P10" s="13">
        <v>49.2</v>
      </c>
      <c r="Q10" s="13">
        <v>49.2</v>
      </c>
      <c r="R10" s="12">
        <v>49.2</v>
      </c>
      <c r="S10" s="11">
        <f>Table137[[#This Row],[5]]/Table137[[#This Row],[0]]</f>
        <v>1</v>
      </c>
      <c r="T10" s="10">
        <f>Table137[[#This Row],[10]]/Table137[[#This Row],[0]]</f>
        <v>1</v>
      </c>
      <c r="U10" s="10">
        <f>Table137[[#This Row],[15]]/Table137[[#This Row],[0]]</f>
        <v>1</v>
      </c>
      <c r="V10" s="10">
        <f>Table137[[#This Row],[20]]/Table137[[#This Row],[0]]</f>
        <v>1</v>
      </c>
      <c r="W10" s="10">
        <f>Table137[[#This Row],[25]]/Table137[[#This Row],[0]]</f>
        <v>1</v>
      </c>
      <c r="X10" s="10">
        <f>Table137[[#This Row],[50]]/Table137[[#This Row],[0]]</f>
        <v>0.98292682926829267</v>
      </c>
      <c r="Y10" s="10">
        <f>Table137[[#This Row],[75]]/Table137[[#This Row],[0]]</f>
        <v>0.69587804878048776</v>
      </c>
      <c r="Z10" s="10">
        <f>Table137[[#This Row],[100]]/Table137[[#This Row],[0]]</f>
        <v>0.60000000000000009</v>
      </c>
      <c r="AA10" s="10">
        <f>Table137[[#This Row],[125]]/Table137[[#This Row],[0]]</f>
        <v>0.60000000000000009</v>
      </c>
      <c r="AB10" s="10">
        <f>Table137[[#This Row],[150]]/Table137[[#This Row],[0]]</f>
        <v>0.60000000000000009</v>
      </c>
      <c r="AC10" s="10">
        <f>Table137[[#This Row],[200]]/Table137[[#This Row],[0]]</f>
        <v>0.60000000000000009</v>
      </c>
    </row>
    <row r="11" spans="2:29" ht="15" thickBot="1" x14ac:dyDescent="0.4">
      <c r="B11" s="15" t="s">
        <v>45</v>
      </c>
      <c r="C11" s="16" t="s">
        <v>16</v>
      </c>
      <c r="D11" s="17">
        <v>7</v>
      </c>
      <c r="E11" s="17">
        <v>7</v>
      </c>
      <c r="F11" s="17"/>
      <c r="G11" s="17">
        <v>82</v>
      </c>
      <c r="H11" s="18">
        <v>82</v>
      </c>
      <c r="I11" s="18">
        <v>82</v>
      </c>
      <c r="J11" s="18">
        <v>82</v>
      </c>
      <c r="K11" s="18">
        <v>82</v>
      </c>
      <c r="L11" s="18">
        <v>82</v>
      </c>
      <c r="M11" s="18">
        <v>80.599999999999994</v>
      </c>
      <c r="N11" s="18">
        <v>57.061999999999998</v>
      </c>
      <c r="O11" s="19">
        <v>49.2</v>
      </c>
      <c r="P11" s="19">
        <v>49.2</v>
      </c>
      <c r="Q11" s="19">
        <v>49.2</v>
      </c>
      <c r="R11" s="18">
        <v>49.2</v>
      </c>
      <c r="S11" s="20">
        <f>Table137[[#This Row],[5]]/Table137[[#This Row],[0]]</f>
        <v>1</v>
      </c>
      <c r="T11" s="21">
        <f>Table137[[#This Row],[10]]/Table137[[#This Row],[0]]</f>
        <v>1</v>
      </c>
      <c r="U11" s="21">
        <f>Table137[[#This Row],[15]]/Table137[[#This Row],[0]]</f>
        <v>1</v>
      </c>
      <c r="V11" s="21">
        <f>Table137[[#This Row],[20]]/Table137[[#This Row],[0]]</f>
        <v>1</v>
      </c>
      <c r="W11" s="21">
        <f>Table137[[#This Row],[25]]/Table137[[#This Row],[0]]</f>
        <v>1</v>
      </c>
      <c r="X11" s="21">
        <f>Table137[[#This Row],[50]]/Table137[[#This Row],[0]]</f>
        <v>0.98292682926829267</v>
      </c>
      <c r="Y11" s="21">
        <f>Table137[[#This Row],[75]]/Table137[[#This Row],[0]]</f>
        <v>0.69587804878048776</v>
      </c>
      <c r="Z11" s="21">
        <f>Table137[[#This Row],[100]]/Table137[[#This Row],[0]]</f>
        <v>0.60000000000000009</v>
      </c>
      <c r="AA11" s="21">
        <f>Table137[[#This Row],[125]]/Table137[[#This Row],[0]]</f>
        <v>0.60000000000000009</v>
      </c>
      <c r="AB11" s="21">
        <f>Table137[[#This Row],[150]]/Table137[[#This Row],[0]]</f>
        <v>0.60000000000000009</v>
      </c>
      <c r="AC11" s="21">
        <f>Table137[[#This Row],[200]]/Table137[[#This Row],[0]]</f>
        <v>0.60000000000000009</v>
      </c>
    </row>
    <row r="12" spans="2:29" x14ac:dyDescent="0.35">
      <c r="B12" s="22" t="s">
        <v>46</v>
      </c>
      <c r="C12" s="23" t="s">
        <v>33</v>
      </c>
      <c r="D12" s="24">
        <v>50</v>
      </c>
      <c r="E12" s="24">
        <v>6</v>
      </c>
      <c r="F12" s="24">
        <v>850</v>
      </c>
      <c r="G12" s="24">
        <v>18</v>
      </c>
      <c r="H12" s="25">
        <v>17.100000000000001</v>
      </c>
      <c r="I12" s="25">
        <v>15.4</v>
      </c>
      <c r="J12" s="25">
        <v>14.4</v>
      </c>
      <c r="K12" s="25">
        <v>14.4</v>
      </c>
      <c r="L12" s="25">
        <v>14.377000000000001</v>
      </c>
      <c r="M12" s="25">
        <v>10.1</v>
      </c>
      <c r="N12" s="25">
        <v>7.2510000000000003</v>
      </c>
      <c r="O12" s="26">
        <v>7.2</v>
      </c>
      <c r="P12" s="26">
        <v>7.2</v>
      </c>
      <c r="Q12" s="26">
        <v>7.2</v>
      </c>
      <c r="R12" s="25">
        <v>7.2</v>
      </c>
      <c r="S12" s="27">
        <f>Table137[[#This Row],[5]]/Table137[[#This Row],[0]]</f>
        <v>0.95000000000000007</v>
      </c>
      <c r="T12" s="28">
        <f>Table137[[#This Row],[10]]/Table137[[#This Row],[0]]</f>
        <v>0.85555555555555562</v>
      </c>
      <c r="U12" s="28">
        <f>Table137[[#This Row],[15]]/Table137[[#This Row],[0]]</f>
        <v>0.8</v>
      </c>
      <c r="V12" s="28">
        <f>Table137[[#This Row],[20]]/Table137[[#This Row],[0]]</f>
        <v>0.8</v>
      </c>
      <c r="W12" s="28">
        <f>Table137[[#This Row],[25]]/Table137[[#This Row],[0]]</f>
        <v>0.79872222222222222</v>
      </c>
      <c r="X12" s="28">
        <f>Table137[[#This Row],[50]]/Table137[[#This Row],[0]]</f>
        <v>0.56111111111111112</v>
      </c>
      <c r="Y12" s="28">
        <f>Table137[[#This Row],[75]]/Table137[[#This Row],[0]]</f>
        <v>0.40283333333333338</v>
      </c>
      <c r="Z12" s="28">
        <f>Table137[[#This Row],[100]]/Table137[[#This Row],[0]]</f>
        <v>0.4</v>
      </c>
      <c r="AA12" s="28">
        <f>Table137[[#This Row],[125]]/Table137[[#This Row],[0]]</f>
        <v>0.4</v>
      </c>
      <c r="AB12" s="28">
        <f>Table137[[#This Row],[150]]/Table137[[#This Row],[0]]</f>
        <v>0.4</v>
      </c>
      <c r="AC12" s="28">
        <f>Table137[[#This Row],[200]]/Table137[[#This Row],[0]]</f>
        <v>0.4</v>
      </c>
    </row>
    <row r="13" spans="2:29" x14ac:dyDescent="0.35">
      <c r="B13" s="14" t="s">
        <v>46</v>
      </c>
      <c r="C13" s="3" t="s">
        <v>11</v>
      </c>
      <c r="D13" s="2">
        <v>50</v>
      </c>
      <c r="E13" s="2">
        <v>9</v>
      </c>
      <c r="F13" s="2">
        <v>800</v>
      </c>
      <c r="G13" s="2">
        <v>25</v>
      </c>
      <c r="H13" s="12">
        <v>24.4</v>
      </c>
      <c r="I13" s="12">
        <v>23.2</v>
      </c>
      <c r="J13" s="12">
        <v>22.5</v>
      </c>
      <c r="K13" s="12">
        <v>22.1</v>
      </c>
      <c r="L13" s="12">
        <v>21.353999999999999</v>
      </c>
      <c r="M13" s="12">
        <v>17.3</v>
      </c>
      <c r="N13" s="12">
        <v>11.62</v>
      </c>
      <c r="O13" s="13">
        <v>11.2</v>
      </c>
      <c r="P13" s="13">
        <v>11.2</v>
      </c>
      <c r="Q13" s="13">
        <v>11.2</v>
      </c>
      <c r="R13" s="12">
        <v>11.2</v>
      </c>
      <c r="S13" s="11">
        <f>Table137[[#This Row],[5]]/Table137[[#This Row],[0]]</f>
        <v>0.97599999999999998</v>
      </c>
      <c r="T13" s="10">
        <f>Table137[[#This Row],[10]]/Table137[[#This Row],[0]]</f>
        <v>0.92799999999999994</v>
      </c>
      <c r="U13" s="10">
        <f>Table137[[#This Row],[15]]/Table137[[#This Row],[0]]</f>
        <v>0.9</v>
      </c>
      <c r="V13" s="10">
        <f>Table137[[#This Row],[20]]/Table137[[#This Row],[0]]</f>
        <v>0.88400000000000001</v>
      </c>
      <c r="W13" s="10">
        <f>Table137[[#This Row],[25]]/Table137[[#This Row],[0]]</f>
        <v>0.85415999999999992</v>
      </c>
      <c r="X13" s="10">
        <f>Table137[[#This Row],[50]]/Table137[[#This Row],[0]]</f>
        <v>0.69200000000000006</v>
      </c>
      <c r="Y13" s="10">
        <f>Table137[[#This Row],[75]]/Table137[[#This Row],[0]]</f>
        <v>0.46479999999999999</v>
      </c>
      <c r="Z13" s="10">
        <f>Table137[[#This Row],[100]]/Table137[[#This Row],[0]]</f>
        <v>0.44799999999999995</v>
      </c>
      <c r="AA13" s="10">
        <f>Table137[[#This Row],[125]]/Table137[[#This Row],[0]]</f>
        <v>0.44799999999999995</v>
      </c>
      <c r="AB13" s="10">
        <f>Table137[[#This Row],[150]]/Table137[[#This Row],[0]]</f>
        <v>0.44799999999999995</v>
      </c>
      <c r="AC13" s="10">
        <f>Table137[[#This Row],[200]]/Table137[[#This Row],[0]]</f>
        <v>0.44799999999999995</v>
      </c>
    </row>
    <row r="14" spans="2:29" x14ac:dyDescent="0.35">
      <c r="B14" s="14" t="s">
        <v>46</v>
      </c>
      <c r="C14" s="3" t="s">
        <v>34</v>
      </c>
      <c r="D14" s="2">
        <v>40</v>
      </c>
      <c r="E14" s="2">
        <v>6</v>
      </c>
      <c r="F14" s="2">
        <v>850</v>
      </c>
      <c r="G14" s="2">
        <v>24</v>
      </c>
      <c r="H14" s="12">
        <v>22.8</v>
      </c>
      <c r="I14" s="12">
        <v>21.6</v>
      </c>
      <c r="J14" s="12">
        <v>20.998000000000001</v>
      </c>
      <c r="K14" s="12">
        <v>19.899999999999999</v>
      </c>
      <c r="L14" s="12">
        <v>19.2</v>
      </c>
      <c r="M14" s="12">
        <v>16.8</v>
      </c>
      <c r="N14" s="12">
        <v>12.353</v>
      </c>
      <c r="O14" s="13">
        <v>12</v>
      </c>
      <c r="P14" s="13">
        <v>12</v>
      </c>
      <c r="Q14" s="13">
        <v>12</v>
      </c>
      <c r="R14" s="12">
        <v>12</v>
      </c>
      <c r="S14" s="11">
        <f>Table137[[#This Row],[5]]/Table137[[#This Row],[0]]</f>
        <v>0.95000000000000007</v>
      </c>
      <c r="T14" s="10">
        <f>Table137[[#This Row],[10]]/Table137[[#This Row],[0]]</f>
        <v>0.9</v>
      </c>
      <c r="U14" s="10">
        <f>Table137[[#This Row],[15]]/Table137[[#This Row],[0]]</f>
        <v>0.87491666666666668</v>
      </c>
      <c r="V14" s="10">
        <f>Table137[[#This Row],[20]]/Table137[[#This Row],[0]]</f>
        <v>0.82916666666666661</v>
      </c>
      <c r="W14" s="10">
        <f>Table137[[#This Row],[25]]/Table137[[#This Row],[0]]</f>
        <v>0.79999999999999993</v>
      </c>
      <c r="X14" s="10">
        <f>Table137[[#This Row],[50]]/Table137[[#This Row],[0]]</f>
        <v>0.70000000000000007</v>
      </c>
      <c r="Y14" s="10">
        <f>Table137[[#This Row],[75]]/Table137[[#This Row],[0]]</f>
        <v>0.51470833333333332</v>
      </c>
      <c r="Z14" s="10">
        <f>Table137[[#This Row],[100]]/Table137[[#This Row],[0]]</f>
        <v>0.5</v>
      </c>
      <c r="AA14" s="10">
        <f>Table137[[#This Row],[125]]/Table137[[#This Row],[0]]</f>
        <v>0.5</v>
      </c>
      <c r="AB14" s="10">
        <f>Table137[[#This Row],[150]]/Table137[[#This Row],[0]]</f>
        <v>0.5</v>
      </c>
      <c r="AC14" s="10">
        <f>Table137[[#This Row],[200]]/Table137[[#This Row],[0]]</f>
        <v>0.5</v>
      </c>
    </row>
    <row r="15" spans="2:29" x14ac:dyDescent="0.35">
      <c r="B15" s="14" t="s">
        <v>46</v>
      </c>
      <c r="C15" s="3" t="s">
        <v>37</v>
      </c>
      <c r="D15" s="2">
        <v>25</v>
      </c>
      <c r="E15" s="2">
        <v>8</v>
      </c>
      <c r="F15" s="2">
        <v>900</v>
      </c>
      <c r="G15" s="2">
        <v>25</v>
      </c>
      <c r="H15" s="12">
        <v>24.4</v>
      </c>
      <c r="I15" s="12">
        <v>23.8</v>
      </c>
      <c r="J15" s="12">
        <v>23.123000000000001</v>
      </c>
      <c r="K15" s="12">
        <v>22</v>
      </c>
      <c r="L15" s="12">
        <v>21.25</v>
      </c>
      <c r="M15" s="12">
        <v>16.2</v>
      </c>
      <c r="N15" s="12">
        <v>12.6</v>
      </c>
      <c r="O15" s="13">
        <v>12.5</v>
      </c>
      <c r="P15" s="13">
        <v>12.5</v>
      </c>
      <c r="Q15" s="13">
        <v>12.5</v>
      </c>
      <c r="R15" s="12">
        <v>12.5</v>
      </c>
      <c r="S15" s="11">
        <f>Table137[[#This Row],[5]]/Table137[[#This Row],[0]]</f>
        <v>0.97599999999999998</v>
      </c>
      <c r="T15" s="10">
        <f>Table137[[#This Row],[10]]/Table137[[#This Row],[0]]</f>
        <v>0.95200000000000007</v>
      </c>
      <c r="U15" s="10">
        <f>Table137[[#This Row],[15]]/Table137[[#This Row],[0]]</f>
        <v>0.92492000000000008</v>
      </c>
      <c r="V15" s="10">
        <f>Table137[[#This Row],[20]]/Table137[[#This Row],[0]]</f>
        <v>0.88</v>
      </c>
      <c r="W15" s="10">
        <f>Table137[[#This Row],[25]]/Table137[[#This Row],[0]]</f>
        <v>0.85</v>
      </c>
      <c r="X15" s="10">
        <f>Table137[[#This Row],[50]]/Table137[[#This Row],[0]]</f>
        <v>0.64800000000000002</v>
      </c>
      <c r="Y15" s="10">
        <f>Table137[[#This Row],[75]]/Table137[[#This Row],[0]]</f>
        <v>0.504</v>
      </c>
      <c r="Z15" s="10">
        <f>Table137[[#This Row],[100]]/Table137[[#This Row],[0]]</f>
        <v>0.5</v>
      </c>
      <c r="AA15" s="10">
        <f>Table137[[#This Row],[125]]/Table137[[#This Row],[0]]</f>
        <v>0.5</v>
      </c>
      <c r="AB15" s="10">
        <f>Table137[[#This Row],[150]]/Table137[[#This Row],[0]]</f>
        <v>0.5</v>
      </c>
      <c r="AC15" s="10">
        <f>Table137[[#This Row],[200]]/Table137[[#This Row],[0]]</f>
        <v>0.5</v>
      </c>
    </row>
    <row r="16" spans="2:29" x14ac:dyDescent="0.35">
      <c r="B16" s="14" t="s">
        <v>46</v>
      </c>
      <c r="C16" s="3" t="s">
        <v>35</v>
      </c>
      <c r="D16" s="2">
        <v>30</v>
      </c>
      <c r="E16" s="2">
        <v>7</v>
      </c>
      <c r="F16" s="2">
        <v>800</v>
      </c>
      <c r="G16" s="2">
        <v>24</v>
      </c>
      <c r="H16" s="12">
        <v>23.7</v>
      </c>
      <c r="I16" s="12">
        <v>22.8</v>
      </c>
      <c r="J16" s="12">
        <v>21.724</v>
      </c>
      <c r="K16" s="12">
        <v>20.9</v>
      </c>
      <c r="L16" s="12">
        <v>20.399999999999999</v>
      </c>
      <c r="M16" s="12">
        <v>18.8</v>
      </c>
      <c r="N16" s="12">
        <v>12.484</v>
      </c>
      <c r="O16" s="13">
        <v>12</v>
      </c>
      <c r="P16" s="13">
        <v>12</v>
      </c>
      <c r="Q16" s="13">
        <v>12</v>
      </c>
      <c r="R16" s="12">
        <v>12</v>
      </c>
      <c r="S16" s="11">
        <f>Table137[[#This Row],[5]]/Table137[[#This Row],[0]]</f>
        <v>0.98749999999999993</v>
      </c>
      <c r="T16" s="10">
        <f>Table137[[#This Row],[10]]/Table137[[#This Row],[0]]</f>
        <v>0.95000000000000007</v>
      </c>
      <c r="U16" s="10">
        <f>Table137[[#This Row],[15]]/Table137[[#This Row],[0]]</f>
        <v>0.90516666666666667</v>
      </c>
      <c r="V16" s="10">
        <f>Table137[[#This Row],[20]]/Table137[[#This Row],[0]]</f>
        <v>0.87083333333333324</v>
      </c>
      <c r="W16" s="10">
        <f>Table137[[#This Row],[25]]/Table137[[#This Row],[0]]</f>
        <v>0.85</v>
      </c>
      <c r="X16" s="10">
        <f>Table137[[#This Row],[50]]/Table137[[#This Row],[0]]</f>
        <v>0.78333333333333333</v>
      </c>
      <c r="Y16" s="10">
        <f>Table137[[#This Row],[75]]/Table137[[#This Row],[0]]</f>
        <v>0.52016666666666667</v>
      </c>
      <c r="Z16" s="10">
        <f>Table137[[#This Row],[100]]/Table137[[#This Row],[0]]</f>
        <v>0.5</v>
      </c>
      <c r="AA16" s="10">
        <f>Table137[[#This Row],[125]]/Table137[[#This Row],[0]]</f>
        <v>0.5</v>
      </c>
      <c r="AB16" s="10">
        <f>Table137[[#This Row],[150]]/Table137[[#This Row],[0]]</f>
        <v>0.5</v>
      </c>
      <c r="AC16" s="10">
        <f>Table137[[#This Row],[200]]/Table137[[#This Row],[0]]</f>
        <v>0.5</v>
      </c>
    </row>
    <row r="17" spans="2:29" x14ac:dyDescent="0.35">
      <c r="B17" s="14" t="s">
        <v>46</v>
      </c>
      <c r="C17" s="3" t="s">
        <v>36</v>
      </c>
      <c r="D17" s="2">
        <v>25</v>
      </c>
      <c r="E17" s="2">
        <v>7</v>
      </c>
      <c r="F17" s="2">
        <v>950</v>
      </c>
      <c r="G17" s="2">
        <v>22</v>
      </c>
      <c r="H17" s="12">
        <v>20.9</v>
      </c>
      <c r="I17" s="12">
        <v>19.8</v>
      </c>
      <c r="J17" s="12">
        <v>19.248999999999999</v>
      </c>
      <c r="K17" s="12">
        <v>18.3</v>
      </c>
      <c r="L17" s="12">
        <v>17.600000000000001</v>
      </c>
      <c r="M17" s="12">
        <v>15.2</v>
      </c>
      <c r="N17" s="12">
        <v>11.202</v>
      </c>
      <c r="O17" s="13">
        <v>11</v>
      </c>
      <c r="P17" s="13">
        <v>11</v>
      </c>
      <c r="Q17" s="13">
        <v>11</v>
      </c>
      <c r="R17" s="12">
        <v>11</v>
      </c>
      <c r="S17" s="11">
        <f>Table137[[#This Row],[5]]/Table137[[#This Row],[0]]</f>
        <v>0.95</v>
      </c>
      <c r="T17" s="10">
        <f>Table137[[#This Row],[10]]/Table137[[#This Row],[0]]</f>
        <v>0.9</v>
      </c>
      <c r="U17" s="10">
        <f>Table137[[#This Row],[15]]/Table137[[#This Row],[0]]</f>
        <v>0.87495454545454543</v>
      </c>
      <c r="V17" s="10">
        <f>Table137[[#This Row],[20]]/Table137[[#This Row],[0]]</f>
        <v>0.8318181818181819</v>
      </c>
      <c r="W17" s="10">
        <f>Table137[[#This Row],[25]]/Table137[[#This Row],[0]]</f>
        <v>0.8</v>
      </c>
      <c r="X17" s="10">
        <f>Table137[[#This Row],[50]]/Table137[[#This Row],[0]]</f>
        <v>0.69090909090909092</v>
      </c>
      <c r="Y17" s="10">
        <f>Table137[[#This Row],[75]]/Table137[[#This Row],[0]]</f>
        <v>0.50918181818181818</v>
      </c>
      <c r="Z17" s="10">
        <f>Table137[[#This Row],[100]]/Table137[[#This Row],[0]]</f>
        <v>0.5</v>
      </c>
      <c r="AA17" s="10">
        <f>Table137[[#This Row],[125]]/Table137[[#This Row],[0]]</f>
        <v>0.5</v>
      </c>
      <c r="AB17" s="10">
        <f>Table137[[#This Row],[150]]/Table137[[#This Row],[0]]</f>
        <v>0.5</v>
      </c>
      <c r="AC17" s="10">
        <f>Table137[[#This Row],[200]]/Table137[[#This Row],[0]]</f>
        <v>0.5</v>
      </c>
    </row>
    <row r="18" spans="2:29" x14ac:dyDescent="0.35">
      <c r="B18" s="14" t="s">
        <v>46</v>
      </c>
      <c r="C18" s="3" t="s">
        <v>38</v>
      </c>
      <c r="D18" s="2">
        <v>20</v>
      </c>
      <c r="E18" s="2">
        <v>9</v>
      </c>
      <c r="F18" s="2">
        <v>900</v>
      </c>
      <c r="G18" s="2">
        <v>25</v>
      </c>
      <c r="H18" s="12">
        <v>25</v>
      </c>
      <c r="I18" s="12">
        <v>25</v>
      </c>
      <c r="J18" s="12">
        <v>24.111999999999998</v>
      </c>
      <c r="K18" s="12">
        <v>22.4</v>
      </c>
      <c r="L18" s="12">
        <v>21.25</v>
      </c>
      <c r="M18" s="12">
        <v>19.399999999999999</v>
      </c>
      <c r="N18" s="12">
        <v>13.034000000000001</v>
      </c>
      <c r="O18" s="13">
        <v>12.5</v>
      </c>
      <c r="P18" s="13">
        <v>12.5</v>
      </c>
      <c r="Q18" s="13">
        <v>12.5</v>
      </c>
      <c r="R18" s="12">
        <v>12.5</v>
      </c>
      <c r="S18" s="11">
        <f>Table137[[#This Row],[5]]/Table137[[#This Row],[0]]</f>
        <v>1</v>
      </c>
      <c r="T18" s="10">
        <f>Table137[[#This Row],[10]]/Table137[[#This Row],[0]]</f>
        <v>1</v>
      </c>
      <c r="U18" s="10">
        <f>Table137[[#This Row],[15]]/Table137[[#This Row],[0]]</f>
        <v>0.96447999999999989</v>
      </c>
      <c r="V18" s="10">
        <f>Table137[[#This Row],[20]]/Table137[[#This Row],[0]]</f>
        <v>0.89599999999999991</v>
      </c>
      <c r="W18" s="10">
        <f>Table137[[#This Row],[25]]/Table137[[#This Row],[0]]</f>
        <v>0.85</v>
      </c>
      <c r="X18" s="10">
        <f>Table137[[#This Row],[50]]/Table137[[#This Row],[0]]</f>
        <v>0.77599999999999991</v>
      </c>
      <c r="Y18" s="10">
        <f>Table137[[#This Row],[75]]/Table137[[#This Row],[0]]</f>
        <v>0.52136000000000005</v>
      </c>
      <c r="Z18" s="10">
        <f>Table137[[#This Row],[100]]/Table137[[#This Row],[0]]</f>
        <v>0.5</v>
      </c>
      <c r="AA18" s="10">
        <f>Table137[[#This Row],[125]]/Table137[[#This Row],[0]]</f>
        <v>0.5</v>
      </c>
      <c r="AB18" s="10">
        <f>Table137[[#This Row],[150]]/Table137[[#This Row],[0]]</f>
        <v>0.5</v>
      </c>
      <c r="AC18" s="10">
        <f>Table137[[#This Row],[200]]/Table137[[#This Row],[0]]</f>
        <v>0.5</v>
      </c>
    </row>
    <row r="19" spans="2:29" x14ac:dyDescent="0.35">
      <c r="B19" s="14" t="s">
        <v>46</v>
      </c>
      <c r="C19" s="3" t="s">
        <v>40</v>
      </c>
      <c r="D19" s="2">
        <v>20</v>
      </c>
      <c r="E19" s="2">
        <v>10</v>
      </c>
      <c r="F19" s="2">
        <v>800</v>
      </c>
      <c r="G19" s="2">
        <v>25</v>
      </c>
      <c r="H19" s="12">
        <v>25</v>
      </c>
      <c r="I19" s="12">
        <v>25</v>
      </c>
      <c r="J19" s="12">
        <v>24.048999999999999</v>
      </c>
      <c r="K19" s="12">
        <v>22.4</v>
      </c>
      <c r="L19" s="12">
        <v>21.25</v>
      </c>
      <c r="M19" s="12">
        <v>19.399999999999999</v>
      </c>
      <c r="N19" s="12">
        <v>13.052</v>
      </c>
      <c r="O19" s="13">
        <v>12.5</v>
      </c>
      <c r="P19" s="13">
        <v>12.5</v>
      </c>
      <c r="Q19" s="13">
        <v>12.5</v>
      </c>
      <c r="R19" s="12">
        <v>12.5</v>
      </c>
      <c r="S19" s="11">
        <f>Table137[[#This Row],[5]]/Table137[[#This Row],[0]]</f>
        <v>1</v>
      </c>
      <c r="T19" s="10">
        <f>Table137[[#This Row],[10]]/Table137[[#This Row],[0]]</f>
        <v>1</v>
      </c>
      <c r="U19" s="10">
        <f>Table137[[#This Row],[15]]/Table137[[#This Row],[0]]</f>
        <v>0.96195999999999993</v>
      </c>
      <c r="V19" s="10">
        <f>Table137[[#This Row],[20]]/Table137[[#This Row],[0]]</f>
        <v>0.89599999999999991</v>
      </c>
      <c r="W19" s="10">
        <f>Table137[[#This Row],[25]]/Table137[[#This Row],[0]]</f>
        <v>0.85</v>
      </c>
      <c r="X19" s="10">
        <f>Table137[[#This Row],[50]]/Table137[[#This Row],[0]]</f>
        <v>0.77599999999999991</v>
      </c>
      <c r="Y19" s="10">
        <f>Table137[[#This Row],[75]]/Table137[[#This Row],[0]]</f>
        <v>0.52207999999999999</v>
      </c>
      <c r="Z19" s="10">
        <f>Table137[[#This Row],[100]]/Table137[[#This Row],[0]]</f>
        <v>0.5</v>
      </c>
      <c r="AA19" s="10">
        <f>Table137[[#This Row],[125]]/Table137[[#This Row],[0]]</f>
        <v>0.5</v>
      </c>
      <c r="AB19" s="10">
        <f>Table137[[#This Row],[150]]/Table137[[#This Row],[0]]</f>
        <v>0.5</v>
      </c>
      <c r="AC19" s="10">
        <f>Table137[[#This Row],[200]]/Table137[[#This Row],[0]]</f>
        <v>0.5</v>
      </c>
    </row>
    <row r="20" spans="2:29" ht="15" thickBot="1" x14ac:dyDescent="0.4">
      <c r="B20" s="15" t="s">
        <v>46</v>
      </c>
      <c r="C20" s="16" t="s">
        <v>39</v>
      </c>
      <c r="D20" s="17">
        <v>30</v>
      </c>
      <c r="E20" s="17">
        <v>9</v>
      </c>
      <c r="F20" s="17">
        <v>600</v>
      </c>
      <c r="G20" s="17">
        <v>27</v>
      </c>
      <c r="H20" s="18">
        <v>26.7</v>
      </c>
      <c r="I20" s="18">
        <v>26.1</v>
      </c>
      <c r="J20" s="18">
        <v>25.65</v>
      </c>
      <c r="K20" s="18">
        <v>24.4</v>
      </c>
      <c r="L20" s="18">
        <v>22.95</v>
      </c>
      <c r="M20" s="18">
        <v>21.1</v>
      </c>
      <c r="N20" s="18">
        <v>15.992000000000001</v>
      </c>
      <c r="O20" s="19">
        <v>15.7</v>
      </c>
      <c r="P20" s="19">
        <v>15.7</v>
      </c>
      <c r="Q20" s="19">
        <v>15.7</v>
      </c>
      <c r="R20" s="18">
        <v>15.7</v>
      </c>
      <c r="S20" s="20">
        <f>Table137[[#This Row],[5]]/Table137[[#This Row],[0]]</f>
        <v>0.98888888888888882</v>
      </c>
      <c r="T20" s="21">
        <f>Table137[[#This Row],[10]]/Table137[[#This Row],[0]]</f>
        <v>0.96666666666666667</v>
      </c>
      <c r="U20" s="21">
        <f>Table137[[#This Row],[15]]/Table137[[#This Row],[0]]</f>
        <v>0.95</v>
      </c>
      <c r="V20" s="21">
        <f>Table137[[#This Row],[20]]/Table137[[#This Row],[0]]</f>
        <v>0.90370370370370368</v>
      </c>
      <c r="W20" s="21">
        <f>Table137[[#This Row],[25]]/Table137[[#This Row],[0]]</f>
        <v>0.85</v>
      </c>
      <c r="X20" s="21">
        <f>Table137[[#This Row],[50]]/Table137[[#This Row],[0]]</f>
        <v>0.78148148148148155</v>
      </c>
      <c r="Y20" s="21">
        <f>Table137[[#This Row],[75]]/Table137[[#This Row],[0]]</f>
        <v>0.59229629629629632</v>
      </c>
      <c r="Z20" s="21">
        <f>Table137[[#This Row],[100]]/Table137[[#This Row],[0]]</f>
        <v>0.58148148148148149</v>
      </c>
      <c r="AA20" s="21">
        <f>Table137[[#This Row],[125]]/Table137[[#This Row],[0]]</f>
        <v>0.58148148148148149</v>
      </c>
      <c r="AB20" s="21">
        <f>Table137[[#This Row],[150]]/Table137[[#This Row],[0]]</f>
        <v>0.58148148148148149</v>
      </c>
      <c r="AC20" s="21">
        <f>Table137[[#This Row],[200]]/Table137[[#This Row],[0]]</f>
        <v>0.58148148148148149</v>
      </c>
    </row>
    <row r="21" spans="2:29" x14ac:dyDescent="0.35">
      <c r="B21" s="22" t="s">
        <v>47</v>
      </c>
      <c r="C21" s="23" t="s">
        <v>29</v>
      </c>
      <c r="D21" s="24">
        <v>30</v>
      </c>
      <c r="E21" s="24">
        <v>10</v>
      </c>
      <c r="F21" s="24">
        <v>740</v>
      </c>
      <c r="G21" s="24">
        <v>29</v>
      </c>
      <c r="H21" s="25">
        <v>29</v>
      </c>
      <c r="I21" s="25">
        <v>29</v>
      </c>
      <c r="J21" s="25">
        <v>28.661999999999999</v>
      </c>
      <c r="K21" s="25">
        <v>27.8</v>
      </c>
      <c r="L21" s="25">
        <v>26.695</v>
      </c>
      <c r="M21" s="25">
        <v>21.3</v>
      </c>
      <c r="N21" s="25">
        <v>18.366</v>
      </c>
      <c r="O21" s="26">
        <v>18.3</v>
      </c>
      <c r="P21" s="26">
        <v>18.3</v>
      </c>
      <c r="Q21" s="26">
        <v>18.3</v>
      </c>
      <c r="R21" s="25">
        <v>18.3</v>
      </c>
      <c r="S21" s="27">
        <f>Table137[[#This Row],[5]]/Table137[[#This Row],[0]]</f>
        <v>1</v>
      </c>
      <c r="T21" s="28">
        <f>Table137[[#This Row],[10]]/Table137[[#This Row],[0]]</f>
        <v>1</v>
      </c>
      <c r="U21" s="28">
        <f>Table137[[#This Row],[15]]/Table137[[#This Row],[0]]</f>
        <v>0.9883448275862069</v>
      </c>
      <c r="V21" s="28">
        <f>Table137[[#This Row],[20]]/Table137[[#This Row],[0]]</f>
        <v>0.95862068965517244</v>
      </c>
      <c r="W21" s="28">
        <f>Table137[[#This Row],[25]]/Table137[[#This Row],[0]]</f>
        <v>0.92051724137931035</v>
      </c>
      <c r="X21" s="28">
        <f>Table137[[#This Row],[50]]/Table137[[#This Row],[0]]</f>
        <v>0.73448275862068968</v>
      </c>
      <c r="Y21" s="28">
        <f>Table137[[#This Row],[75]]/Table137[[#This Row],[0]]</f>
        <v>0.63331034482758619</v>
      </c>
      <c r="Z21" s="28">
        <f>Table137[[#This Row],[100]]/Table137[[#This Row],[0]]</f>
        <v>0.63103448275862073</v>
      </c>
      <c r="AA21" s="28">
        <f>Table137[[#This Row],[125]]/Table137[[#This Row],[0]]</f>
        <v>0.63103448275862073</v>
      </c>
      <c r="AB21" s="28">
        <f>Table137[[#This Row],[150]]/Table137[[#This Row],[0]]</f>
        <v>0.63103448275862073</v>
      </c>
      <c r="AC21" s="28">
        <f>Table137[[#This Row],[200]]/Table137[[#This Row],[0]]</f>
        <v>0.63103448275862073</v>
      </c>
    </row>
    <row r="22" spans="2:29" x14ac:dyDescent="0.35">
      <c r="B22" s="14" t="s">
        <v>47</v>
      </c>
      <c r="C22" s="3" t="s">
        <v>19</v>
      </c>
      <c r="D22" s="2">
        <v>30</v>
      </c>
      <c r="E22" s="2">
        <v>12</v>
      </c>
      <c r="F22" s="2">
        <v>750</v>
      </c>
      <c r="G22" s="2">
        <v>29</v>
      </c>
      <c r="H22" s="12">
        <v>29</v>
      </c>
      <c r="I22" s="12">
        <v>29</v>
      </c>
      <c r="J22" s="12">
        <v>29</v>
      </c>
      <c r="K22" s="12">
        <v>28.3</v>
      </c>
      <c r="L22" s="12">
        <v>26.681000000000001</v>
      </c>
      <c r="M22" s="12">
        <v>22.3</v>
      </c>
      <c r="N22" s="12">
        <v>20.722000000000001</v>
      </c>
      <c r="O22" s="13">
        <v>20.6</v>
      </c>
      <c r="P22" s="13">
        <v>20.6</v>
      </c>
      <c r="Q22" s="13">
        <v>20.6</v>
      </c>
      <c r="R22" s="12">
        <v>20.6</v>
      </c>
      <c r="S22" s="11">
        <f>Table137[[#This Row],[5]]/Table137[[#This Row],[0]]</f>
        <v>1</v>
      </c>
      <c r="T22" s="10">
        <f>Table137[[#This Row],[10]]/Table137[[#This Row],[0]]</f>
        <v>1</v>
      </c>
      <c r="U22" s="10">
        <f>Table137[[#This Row],[15]]/Table137[[#This Row],[0]]</f>
        <v>1</v>
      </c>
      <c r="V22" s="10">
        <f>Table137[[#This Row],[20]]/Table137[[#This Row],[0]]</f>
        <v>0.9758620689655173</v>
      </c>
      <c r="W22" s="10">
        <f>Table137[[#This Row],[25]]/Table137[[#This Row],[0]]</f>
        <v>0.92003448275862076</v>
      </c>
      <c r="X22" s="10">
        <f>Table137[[#This Row],[50]]/Table137[[#This Row],[0]]</f>
        <v>0.76896551724137929</v>
      </c>
      <c r="Y22" s="10">
        <f>Table137[[#This Row],[75]]/Table137[[#This Row],[0]]</f>
        <v>0.71455172413793111</v>
      </c>
      <c r="Z22" s="10">
        <f>Table137[[#This Row],[100]]/Table137[[#This Row],[0]]</f>
        <v>0.71034482758620698</v>
      </c>
      <c r="AA22" s="10">
        <f>Table137[[#This Row],[125]]/Table137[[#This Row],[0]]</f>
        <v>0.71034482758620698</v>
      </c>
      <c r="AB22" s="10">
        <f>Table137[[#This Row],[150]]/Table137[[#This Row],[0]]</f>
        <v>0.71034482758620698</v>
      </c>
      <c r="AC22" s="10">
        <f>Table137[[#This Row],[200]]/Table137[[#This Row],[0]]</f>
        <v>0.71034482758620698</v>
      </c>
    </row>
    <row r="23" spans="2:29" x14ac:dyDescent="0.35">
      <c r="B23" s="14" t="s">
        <v>47</v>
      </c>
      <c r="C23" s="3" t="s">
        <v>28</v>
      </c>
      <c r="D23" s="2">
        <v>30</v>
      </c>
      <c r="E23" s="2">
        <v>9</v>
      </c>
      <c r="F23" s="2">
        <v>650</v>
      </c>
      <c r="G23" s="2">
        <v>29</v>
      </c>
      <c r="H23" s="12">
        <v>29</v>
      </c>
      <c r="I23" s="12">
        <v>29</v>
      </c>
      <c r="J23" s="12">
        <v>29</v>
      </c>
      <c r="K23" s="12">
        <v>28.5</v>
      </c>
      <c r="L23" s="12">
        <v>27.277000000000001</v>
      </c>
      <c r="M23" s="12">
        <v>21.7</v>
      </c>
      <c r="N23" s="12">
        <v>20.370999999999999</v>
      </c>
      <c r="O23" s="13">
        <v>20.3</v>
      </c>
      <c r="P23" s="13">
        <v>20.3</v>
      </c>
      <c r="Q23" s="13">
        <v>20.3</v>
      </c>
      <c r="R23" s="12">
        <v>20.3</v>
      </c>
      <c r="S23" s="11">
        <f>Table137[[#This Row],[5]]/Table137[[#This Row],[0]]</f>
        <v>1</v>
      </c>
      <c r="T23" s="10">
        <f>Table137[[#This Row],[10]]/Table137[[#This Row],[0]]</f>
        <v>1</v>
      </c>
      <c r="U23" s="10">
        <f>Table137[[#This Row],[15]]/Table137[[#This Row],[0]]</f>
        <v>1</v>
      </c>
      <c r="V23" s="10">
        <f>Table137[[#This Row],[20]]/Table137[[#This Row],[0]]</f>
        <v>0.98275862068965514</v>
      </c>
      <c r="W23" s="10">
        <f>Table137[[#This Row],[25]]/Table137[[#This Row],[0]]</f>
        <v>0.94058620689655181</v>
      </c>
      <c r="X23" s="10">
        <f>Table137[[#This Row],[50]]/Table137[[#This Row],[0]]</f>
        <v>0.74827586206896546</v>
      </c>
      <c r="Y23" s="10">
        <f>Table137[[#This Row],[75]]/Table137[[#This Row],[0]]</f>
        <v>0.70244827586206893</v>
      </c>
      <c r="Z23" s="10">
        <f>Table137[[#This Row],[100]]/Table137[[#This Row],[0]]</f>
        <v>0.70000000000000007</v>
      </c>
      <c r="AA23" s="10">
        <f>Table137[[#This Row],[125]]/Table137[[#This Row],[0]]</f>
        <v>0.70000000000000007</v>
      </c>
      <c r="AB23" s="10">
        <f>Table137[[#This Row],[150]]/Table137[[#This Row],[0]]</f>
        <v>0.70000000000000007</v>
      </c>
      <c r="AC23" s="10">
        <f>Table137[[#This Row],[200]]/Table137[[#This Row],[0]]</f>
        <v>0.70000000000000007</v>
      </c>
    </row>
    <row r="24" spans="2:29" x14ac:dyDescent="0.35">
      <c r="B24" s="14" t="s">
        <v>47</v>
      </c>
      <c r="C24" s="3" t="s">
        <v>21</v>
      </c>
      <c r="D24" s="2">
        <v>30</v>
      </c>
      <c r="E24" s="2">
        <v>10</v>
      </c>
      <c r="F24" s="2">
        <v>800</v>
      </c>
      <c r="G24" s="2">
        <v>28</v>
      </c>
      <c r="H24" s="12">
        <v>28</v>
      </c>
      <c r="I24" s="12">
        <v>28</v>
      </c>
      <c r="J24" s="12">
        <v>28</v>
      </c>
      <c r="K24" s="12">
        <v>27.5</v>
      </c>
      <c r="L24" s="12">
        <v>26.311</v>
      </c>
      <c r="M24" s="12">
        <v>20.399999999999999</v>
      </c>
      <c r="N24" s="12">
        <v>18.271999999999998</v>
      </c>
      <c r="O24" s="13">
        <v>18.2</v>
      </c>
      <c r="P24" s="13">
        <v>18.2</v>
      </c>
      <c r="Q24" s="13">
        <v>18.2</v>
      </c>
      <c r="R24" s="12">
        <v>18.2</v>
      </c>
      <c r="S24" s="11">
        <f>Table137[[#This Row],[5]]/Table137[[#This Row],[0]]</f>
        <v>1</v>
      </c>
      <c r="T24" s="10">
        <f>Table137[[#This Row],[10]]/Table137[[#This Row],[0]]</f>
        <v>1</v>
      </c>
      <c r="U24" s="10">
        <f>Table137[[#This Row],[15]]/Table137[[#This Row],[0]]</f>
        <v>1</v>
      </c>
      <c r="V24" s="10">
        <f>Table137[[#This Row],[20]]/Table137[[#This Row],[0]]</f>
        <v>0.9821428571428571</v>
      </c>
      <c r="W24" s="10">
        <f>Table137[[#This Row],[25]]/Table137[[#This Row],[0]]</f>
        <v>0.93967857142857147</v>
      </c>
      <c r="X24" s="10">
        <f>Table137[[#This Row],[50]]/Table137[[#This Row],[0]]</f>
        <v>0.72857142857142854</v>
      </c>
      <c r="Y24" s="10">
        <f>Table137[[#This Row],[75]]/Table137[[#This Row],[0]]</f>
        <v>0.65257142857142847</v>
      </c>
      <c r="Z24" s="10">
        <f>Table137[[#This Row],[100]]/Table137[[#This Row],[0]]</f>
        <v>0.65</v>
      </c>
      <c r="AA24" s="10">
        <f>Table137[[#This Row],[125]]/Table137[[#This Row],[0]]</f>
        <v>0.65</v>
      </c>
      <c r="AB24" s="10">
        <f>Table137[[#This Row],[150]]/Table137[[#This Row],[0]]</f>
        <v>0.65</v>
      </c>
      <c r="AC24" s="10">
        <f>Table137[[#This Row],[200]]/Table137[[#This Row],[0]]</f>
        <v>0.65</v>
      </c>
    </row>
    <row r="25" spans="2:29" x14ac:dyDescent="0.35">
      <c r="B25" s="14" t="s">
        <v>47</v>
      </c>
      <c r="C25" s="3" t="s">
        <v>30</v>
      </c>
      <c r="D25" s="2">
        <v>30</v>
      </c>
      <c r="E25" s="2">
        <v>11</v>
      </c>
      <c r="F25" s="2">
        <v>750</v>
      </c>
      <c r="G25" s="2">
        <v>31</v>
      </c>
      <c r="H25" s="12">
        <v>31</v>
      </c>
      <c r="I25" s="12">
        <v>31</v>
      </c>
      <c r="J25" s="12">
        <v>31</v>
      </c>
      <c r="K25" s="12">
        <v>30.4</v>
      </c>
      <c r="L25" s="12">
        <v>29.140999999999998</v>
      </c>
      <c r="M25" s="12">
        <v>23.8</v>
      </c>
      <c r="N25" s="12">
        <v>20.73</v>
      </c>
      <c r="O25" s="13">
        <v>20.5</v>
      </c>
      <c r="P25" s="13">
        <v>20.5</v>
      </c>
      <c r="Q25" s="13">
        <v>20.5</v>
      </c>
      <c r="R25" s="12">
        <v>20.5</v>
      </c>
      <c r="S25" s="11">
        <f>Table137[[#This Row],[5]]/Table137[[#This Row],[0]]</f>
        <v>1</v>
      </c>
      <c r="T25" s="10">
        <f>Table137[[#This Row],[10]]/Table137[[#This Row],[0]]</f>
        <v>1</v>
      </c>
      <c r="U25" s="10">
        <f>Table137[[#This Row],[15]]/Table137[[#This Row],[0]]</f>
        <v>1</v>
      </c>
      <c r="V25" s="10">
        <f>Table137[[#This Row],[20]]/Table137[[#This Row],[0]]</f>
        <v>0.98064516129032253</v>
      </c>
      <c r="W25" s="10">
        <f>Table137[[#This Row],[25]]/Table137[[#This Row],[0]]</f>
        <v>0.94003225806451607</v>
      </c>
      <c r="X25" s="10">
        <f>Table137[[#This Row],[50]]/Table137[[#This Row],[0]]</f>
        <v>0.76774193548387104</v>
      </c>
      <c r="Y25" s="10">
        <f>Table137[[#This Row],[75]]/Table137[[#This Row],[0]]</f>
        <v>0.66870967741935483</v>
      </c>
      <c r="Z25" s="10">
        <f>Table137[[#This Row],[100]]/Table137[[#This Row],[0]]</f>
        <v>0.66129032258064513</v>
      </c>
      <c r="AA25" s="10">
        <f>Table137[[#This Row],[125]]/Table137[[#This Row],[0]]</f>
        <v>0.66129032258064513</v>
      </c>
      <c r="AB25" s="10">
        <f>Table137[[#This Row],[150]]/Table137[[#This Row],[0]]</f>
        <v>0.66129032258064513</v>
      </c>
      <c r="AC25" s="10">
        <f>Table137[[#This Row],[200]]/Table137[[#This Row],[0]]</f>
        <v>0.66129032258064513</v>
      </c>
    </row>
    <row r="26" spans="2:29" ht="15" thickBot="1" x14ac:dyDescent="0.4">
      <c r="B26" s="15" t="s">
        <v>47</v>
      </c>
      <c r="C26" s="16" t="s">
        <v>17</v>
      </c>
      <c r="D26" s="17">
        <v>30</v>
      </c>
      <c r="E26" s="17">
        <v>10</v>
      </c>
      <c r="F26" s="17">
        <v>750</v>
      </c>
      <c r="G26" s="17">
        <v>28</v>
      </c>
      <c r="H26" s="18">
        <v>28</v>
      </c>
      <c r="I26" s="18">
        <v>28</v>
      </c>
      <c r="J26" s="18">
        <v>28</v>
      </c>
      <c r="K26" s="18">
        <v>27.5</v>
      </c>
      <c r="L26" s="18">
        <v>26.253</v>
      </c>
      <c r="M26" s="18">
        <v>18.8</v>
      </c>
      <c r="N26" s="18">
        <v>16.907</v>
      </c>
      <c r="O26" s="19">
        <v>16.8</v>
      </c>
      <c r="P26" s="19">
        <v>16.8</v>
      </c>
      <c r="Q26" s="19">
        <v>16.8</v>
      </c>
      <c r="R26" s="18">
        <v>16.8</v>
      </c>
      <c r="S26" s="20">
        <f>Table137[[#This Row],[5]]/Table137[[#This Row],[0]]</f>
        <v>1</v>
      </c>
      <c r="T26" s="21">
        <f>Table137[[#This Row],[10]]/Table137[[#This Row],[0]]</f>
        <v>1</v>
      </c>
      <c r="U26" s="21">
        <f>Table137[[#This Row],[15]]/Table137[[#This Row],[0]]</f>
        <v>1</v>
      </c>
      <c r="V26" s="21">
        <f>Table137[[#This Row],[20]]/Table137[[#This Row],[0]]</f>
        <v>0.9821428571428571</v>
      </c>
      <c r="W26" s="21">
        <f>Table137[[#This Row],[25]]/Table137[[#This Row],[0]]</f>
        <v>0.93760714285714286</v>
      </c>
      <c r="X26" s="21">
        <f>Table137[[#This Row],[50]]/Table137[[#This Row],[0]]</f>
        <v>0.67142857142857149</v>
      </c>
      <c r="Y26" s="21">
        <f>Table137[[#This Row],[75]]/Table137[[#This Row],[0]]</f>
        <v>0.60382142857142862</v>
      </c>
      <c r="Z26" s="21">
        <f>Table137[[#This Row],[100]]/Table137[[#This Row],[0]]</f>
        <v>0.6</v>
      </c>
      <c r="AA26" s="21">
        <f>Table137[[#This Row],[125]]/Table137[[#This Row],[0]]</f>
        <v>0.6</v>
      </c>
      <c r="AB26" s="21">
        <f>Table137[[#This Row],[150]]/Table137[[#This Row],[0]]</f>
        <v>0.6</v>
      </c>
      <c r="AC26" s="21">
        <f>Table137[[#This Row],[200]]/Table137[[#This Row],[0]]</f>
        <v>0.6</v>
      </c>
    </row>
    <row r="27" spans="2:29" x14ac:dyDescent="0.35">
      <c r="B27" s="22" t="s">
        <v>48</v>
      </c>
      <c r="C27" s="23" t="s">
        <v>25</v>
      </c>
      <c r="D27" s="24">
        <v>25</v>
      </c>
      <c r="E27" s="24">
        <v>12</v>
      </c>
      <c r="F27" s="24">
        <v>900</v>
      </c>
      <c r="G27" s="24">
        <v>25</v>
      </c>
      <c r="H27" s="25">
        <v>24.9</v>
      </c>
      <c r="I27" s="25">
        <v>24.7</v>
      </c>
      <c r="J27" s="25">
        <v>24.3</v>
      </c>
      <c r="K27" s="25">
        <v>23.9</v>
      </c>
      <c r="L27" s="25">
        <v>23.4</v>
      </c>
      <c r="M27" s="25">
        <v>20.9</v>
      </c>
      <c r="N27" s="25">
        <v>19.3</v>
      </c>
      <c r="O27" s="26">
        <v>18.7</v>
      </c>
      <c r="P27" s="26">
        <v>18.2</v>
      </c>
      <c r="Q27" s="26">
        <v>17.5</v>
      </c>
      <c r="R27" s="25">
        <v>17.5</v>
      </c>
      <c r="S27" s="27">
        <f>Table137[[#This Row],[5]]/Table137[[#This Row],[0]]</f>
        <v>0.996</v>
      </c>
      <c r="T27" s="28">
        <f>Table137[[#This Row],[10]]/Table137[[#This Row],[0]]</f>
        <v>0.98799999999999999</v>
      </c>
      <c r="U27" s="28">
        <f>Table137[[#This Row],[15]]/Table137[[#This Row],[0]]</f>
        <v>0.97199999999999998</v>
      </c>
      <c r="V27" s="28">
        <f>Table137[[#This Row],[20]]/Table137[[#This Row],[0]]</f>
        <v>0.95599999999999996</v>
      </c>
      <c r="W27" s="28">
        <f>Table137[[#This Row],[25]]/Table137[[#This Row],[0]]</f>
        <v>0.93599999999999994</v>
      </c>
      <c r="X27" s="28">
        <f>Table137[[#This Row],[50]]/Table137[[#This Row],[0]]</f>
        <v>0.83599999999999997</v>
      </c>
      <c r="Y27" s="28">
        <f>Table137[[#This Row],[75]]/Table137[[#This Row],[0]]</f>
        <v>0.77200000000000002</v>
      </c>
      <c r="Z27" s="28">
        <f>Table137[[#This Row],[100]]/Table137[[#This Row],[0]]</f>
        <v>0.748</v>
      </c>
      <c r="AA27" s="28">
        <f>Table137[[#This Row],[125]]/Table137[[#This Row],[0]]</f>
        <v>0.72799999999999998</v>
      </c>
      <c r="AB27" s="28">
        <f>Table137[[#This Row],[150]]/Table137[[#This Row],[0]]</f>
        <v>0.7</v>
      </c>
      <c r="AC27" s="28">
        <f>Table137[[#This Row],[200]]/Table137[[#This Row],[0]]</f>
        <v>0.7</v>
      </c>
    </row>
    <row r="28" spans="2:29" x14ac:dyDescent="0.35">
      <c r="B28" s="14" t="s">
        <v>48</v>
      </c>
      <c r="C28" s="3" t="s">
        <v>23</v>
      </c>
      <c r="D28" s="2">
        <v>30</v>
      </c>
      <c r="E28" s="2">
        <v>12</v>
      </c>
      <c r="F28" s="2">
        <v>625</v>
      </c>
      <c r="G28" s="2">
        <v>30</v>
      </c>
      <c r="H28" s="12">
        <v>30</v>
      </c>
      <c r="I28" s="12">
        <v>29.9</v>
      </c>
      <c r="J28" s="12">
        <v>29.7</v>
      </c>
      <c r="K28" s="12">
        <v>29.6</v>
      </c>
      <c r="L28" s="12">
        <v>29.4</v>
      </c>
      <c r="M28" s="12">
        <v>25.2</v>
      </c>
      <c r="N28" s="12">
        <v>19.8</v>
      </c>
      <c r="O28" s="13">
        <v>19.5</v>
      </c>
      <c r="P28" s="13">
        <v>19.5</v>
      </c>
      <c r="Q28" s="13">
        <v>19.5</v>
      </c>
      <c r="R28" s="12">
        <v>19.5</v>
      </c>
      <c r="S28" s="11">
        <f>Table137[[#This Row],[5]]/Table137[[#This Row],[0]]</f>
        <v>1</v>
      </c>
      <c r="T28" s="10">
        <f>Table137[[#This Row],[10]]/Table137[[#This Row],[0]]</f>
        <v>0.99666666666666659</v>
      </c>
      <c r="U28" s="10">
        <f>Table137[[#This Row],[15]]/Table137[[#This Row],[0]]</f>
        <v>0.99</v>
      </c>
      <c r="V28" s="10">
        <f>Table137[[#This Row],[20]]/Table137[[#This Row],[0]]</f>
        <v>0.98666666666666669</v>
      </c>
      <c r="W28" s="10">
        <f>Table137[[#This Row],[25]]/Table137[[#This Row],[0]]</f>
        <v>0.98</v>
      </c>
      <c r="X28" s="10">
        <f>Table137[[#This Row],[50]]/Table137[[#This Row],[0]]</f>
        <v>0.84</v>
      </c>
      <c r="Y28" s="10">
        <f>Table137[[#This Row],[75]]/Table137[[#This Row],[0]]</f>
        <v>0.66</v>
      </c>
      <c r="Z28" s="10">
        <f>Table137[[#This Row],[100]]/Table137[[#This Row],[0]]</f>
        <v>0.65</v>
      </c>
      <c r="AA28" s="10">
        <f>Table137[[#This Row],[125]]/Table137[[#This Row],[0]]</f>
        <v>0.65</v>
      </c>
      <c r="AB28" s="10">
        <f>Table137[[#This Row],[150]]/Table137[[#This Row],[0]]</f>
        <v>0.65</v>
      </c>
      <c r="AC28" s="10">
        <f>Table137[[#This Row],[200]]/Table137[[#This Row],[0]]</f>
        <v>0.65</v>
      </c>
    </row>
    <row r="29" spans="2:29" x14ac:dyDescent="0.35">
      <c r="B29" s="14" t="s">
        <v>48</v>
      </c>
      <c r="C29" s="3" t="s">
        <v>26</v>
      </c>
      <c r="D29" s="2">
        <v>30</v>
      </c>
      <c r="E29" s="2">
        <v>13</v>
      </c>
      <c r="F29" s="2">
        <v>650</v>
      </c>
      <c r="G29" s="2">
        <v>33</v>
      </c>
      <c r="H29" s="12">
        <v>32.9</v>
      </c>
      <c r="I29" s="12">
        <v>32.700000000000003</v>
      </c>
      <c r="J29" s="12">
        <v>32.299999999999997</v>
      </c>
      <c r="K29" s="12">
        <v>31.8</v>
      </c>
      <c r="L29" s="12">
        <v>31.2</v>
      </c>
      <c r="M29" s="12">
        <v>27</v>
      </c>
      <c r="N29" s="12">
        <v>23.4</v>
      </c>
      <c r="O29" s="13">
        <v>23.1</v>
      </c>
      <c r="P29" s="13">
        <v>23.1</v>
      </c>
      <c r="Q29" s="13">
        <v>23.1</v>
      </c>
      <c r="R29" s="12">
        <v>23.1</v>
      </c>
      <c r="S29" s="11">
        <f>Table137[[#This Row],[5]]/Table137[[#This Row],[0]]</f>
        <v>0.99696969696969695</v>
      </c>
      <c r="T29" s="10">
        <f>Table137[[#This Row],[10]]/Table137[[#This Row],[0]]</f>
        <v>0.99090909090909096</v>
      </c>
      <c r="U29" s="10">
        <f>Table137[[#This Row],[15]]/Table137[[#This Row],[0]]</f>
        <v>0.97878787878787865</v>
      </c>
      <c r="V29" s="10">
        <f>Table137[[#This Row],[20]]/Table137[[#This Row],[0]]</f>
        <v>0.96363636363636362</v>
      </c>
      <c r="W29" s="10">
        <f>Table137[[#This Row],[25]]/Table137[[#This Row],[0]]</f>
        <v>0.94545454545454544</v>
      </c>
      <c r="X29" s="10">
        <f>Table137[[#This Row],[50]]/Table137[[#This Row],[0]]</f>
        <v>0.81818181818181823</v>
      </c>
      <c r="Y29" s="10">
        <f>Table137[[#This Row],[75]]/Table137[[#This Row],[0]]</f>
        <v>0.70909090909090899</v>
      </c>
      <c r="Z29" s="10">
        <f>Table137[[#This Row],[100]]/Table137[[#This Row],[0]]</f>
        <v>0.70000000000000007</v>
      </c>
      <c r="AA29" s="10">
        <f>Table137[[#This Row],[125]]/Table137[[#This Row],[0]]</f>
        <v>0.70000000000000007</v>
      </c>
      <c r="AB29" s="10">
        <f>Table137[[#This Row],[150]]/Table137[[#This Row],[0]]</f>
        <v>0.70000000000000007</v>
      </c>
      <c r="AC29" s="10">
        <f>Table137[[#This Row],[200]]/Table137[[#This Row],[0]]</f>
        <v>0.70000000000000007</v>
      </c>
    </row>
    <row r="30" spans="2:29" x14ac:dyDescent="0.35">
      <c r="B30" s="14" t="s">
        <v>48</v>
      </c>
      <c r="C30" s="3" t="s">
        <v>14</v>
      </c>
      <c r="D30" s="2">
        <v>30</v>
      </c>
      <c r="E30" s="2">
        <v>11</v>
      </c>
      <c r="F30" s="2">
        <v>550</v>
      </c>
      <c r="G30" s="2">
        <v>32</v>
      </c>
      <c r="H30" s="12">
        <v>31.8</v>
      </c>
      <c r="I30" s="12">
        <v>31.3</v>
      </c>
      <c r="J30" s="12">
        <v>30.7</v>
      </c>
      <c r="K30" s="12">
        <v>30</v>
      </c>
      <c r="L30" s="12">
        <v>29.3</v>
      </c>
      <c r="M30" s="12">
        <v>26.1</v>
      </c>
      <c r="N30" s="12">
        <v>22.7</v>
      </c>
      <c r="O30" s="13">
        <v>22.4</v>
      </c>
      <c r="P30" s="13">
        <v>22.4</v>
      </c>
      <c r="Q30" s="13">
        <v>22.4</v>
      </c>
      <c r="R30" s="12">
        <v>22.4</v>
      </c>
      <c r="S30" s="11">
        <f>Table137[[#This Row],[5]]/Table137[[#This Row],[0]]</f>
        <v>0.99375000000000002</v>
      </c>
      <c r="T30" s="10">
        <f>Table137[[#This Row],[10]]/Table137[[#This Row],[0]]</f>
        <v>0.97812500000000002</v>
      </c>
      <c r="U30" s="10">
        <f>Table137[[#This Row],[15]]/Table137[[#This Row],[0]]</f>
        <v>0.95937499999999998</v>
      </c>
      <c r="V30" s="10">
        <f>Table137[[#This Row],[20]]/Table137[[#This Row],[0]]</f>
        <v>0.9375</v>
      </c>
      <c r="W30" s="10">
        <f>Table137[[#This Row],[25]]/Table137[[#This Row],[0]]</f>
        <v>0.91562500000000002</v>
      </c>
      <c r="X30" s="10">
        <f>Table137[[#This Row],[50]]/Table137[[#This Row],[0]]</f>
        <v>0.81562500000000004</v>
      </c>
      <c r="Y30" s="10">
        <f>Table137[[#This Row],[75]]/Table137[[#This Row],[0]]</f>
        <v>0.70937499999999998</v>
      </c>
      <c r="Z30" s="10">
        <f>Table137[[#This Row],[100]]/Table137[[#This Row],[0]]</f>
        <v>0.7</v>
      </c>
      <c r="AA30" s="10">
        <f>Table137[[#This Row],[125]]/Table137[[#This Row],[0]]</f>
        <v>0.7</v>
      </c>
      <c r="AB30" s="10">
        <f>Table137[[#This Row],[150]]/Table137[[#This Row],[0]]</f>
        <v>0.7</v>
      </c>
      <c r="AC30" s="10">
        <f>Table137[[#This Row],[200]]/Table137[[#This Row],[0]]</f>
        <v>0.7</v>
      </c>
    </row>
    <row r="31" spans="2:29" x14ac:dyDescent="0.35">
      <c r="B31" s="14" t="s">
        <v>48</v>
      </c>
      <c r="C31" s="3" t="s">
        <v>15</v>
      </c>
      <c r="D31" s="2">
        <v>30</v>
      </c>
      <c r="E31" s="2">
        <v>12</v>
      </c>
      <c r="F31" s="2">
        <v>650</v>
      </c>
      <c r="G31" s="2">
        <v>32</v>
      </c>
      <c r="H31" s="12">
        <v>31.9</v>
      </c>
      <c r="I31" s="12">
        <v>31.6</v>
      </c>
      <c r="J31" s="12">
        <v>31.1</v>
      </c>
      <c r="K31" s="12">
        <v>30.6</v>
      </c>
      <c r="L31" s="12">
        <v>30</v>
      </c>
      <c r="M31" s="12">
        <v>26.1</v>
      </c>
      <c r="N31" s="12">
        <v>22.7</v>
      </c>
      <c r="O31" s="13">
        <v>22.4</v>
      </c>
      <c r="P31" s="13">
        <v>22.4</v>
      </c>
      <c r="Q31" s="13">
        <v>22.4</v>
      </c>
      <c r="R31" s="12">
        <v>22.4</v>
      </c>
      <c r="S31" s="11">
        <f>Table137[[#This Row],[5]]/Table137[[#This Row],[0]]</f>
        <v>0.99687499999999996</v>
      </c>
      <c r="T31" s="10">
        <f>Table137[[#This Row],[10]]/Table137[[#This Row],[0]]</f>
        <v>0.98750000000000004</v>
      </c>
      <c r="U31" s="10">
        <f>Table137[[#This Row],[15]]/Table137[[#This Row],[0]]</f>
        <v>0.97187500000000004</v>
      </c>
      <c r="V31" s="10">
        <f>Table137[[#This Row],[20]]/Table137[[#This Row],[0]]</f>
        <v>0.95625000000000004</v>
      </c>
      <c r="W31" s="10">
        <f>Table137[[#This Row],[25]]/Table137[[#This Row],[0]]</f>
        <v>0.9375</v>
      </c>
      <c r="X31" s="10">
        <f>Table137[[#This Row],[50]]/Table137[[#This Row],[0]]</f>
        <v>0.81562500000000004</v>
      </c>
      <c r="Y31" s="10">
        <f>Table137[[#This Row],[75]]/Table137[[#This Row],[0]]</f>
        <v>0.70937499999999998</v>
      </c>
      <c r="Z31" s="10">
        <f>Table137[[#This Row],[100]]/Table137[[#This Row],[0]]</f>
        <v>0.7</v>
      </c>
      <c r="AA31" s="10">
        <f>Table137[[#This Row],[125]]/Table137[[#This Row],[0]]</f>
        <v>0.7</v>
      </c>
      <c r="AB31" s="10">
        <f>Table137[[#This Row],[150]]/Table137[[#This Row],[0]]</f>
        <v>0.7</v>
      </c>
      <c r="AC31" s="10">
        <f>Table137[[#This Row],[200]]/Table137[[#This Row],[0]]</f>
        <v>0.7</v>
      </c>
    </row>
    <row r="32" spans="2:29" x14ac:dyDescent="0.35">
      <c r="B32" s="14" t="s">
        <v>48</v>
      </c>
      <c r="C32" s="3" t="s">
        <v>27</v>
      </c>
      <c r="D32" s="2">
        <v>20</v>
      </c>
      <c r="E32" s="2">
        <v>14</v>
      </c>
      <c r="F32" s="2">
        <v>650</v>
      </c>
      <c r="G32" s="2">
        <v>35</v>
      </c>
      <c r="H32" s="12">
        <v>35</v>
      </c>
      <c r="I32" s="12">
        <v>35</v>
      </c>
      <c r="J32" s="12">
        <v>34.445999999999998</v>
      </c>
      <c r="K32" s="12">
        <v>33.6</v>
      </c>
      <c r="L32" s="12">
        <v>32.621000000000002</v>
      </c>
      <c r="M32" s="12">
        <v>30.4</v>
      </c>
      <c r="N32" s="12">
        <v>26.478999999999999</v>
      </c>
      <c r="O32" s="13">
        <v>26.2</v>
      </c>
      <c r="P32" s="13">
        <v>26.2</v>
      </c>
      <c r="Q32" s="13">
        <v>26.2</v>
      </c>
      <c r="R32" s="12">
        <v>26.2</v>
      </c>
      <c r="S32" s="11">
        <f>Table137[[#This Row],[5]]/Table137[[#This Row],[0]]</f>
        <v>1</v>
      </c>
      <c r="T32" s="10">
        <f>Table137[[#This Row],[10]]/Table137[[#This Row],[0]]</f>
        <v>1</v>
      </c>
      <c r="U32" s="10">
        <f>Table137[[#This Row],[15]]/Table137[[#This Row],[0]]</f>
        <v>0.98417142857142847</v>
      </c>
      <c r="V32" s="10">
        <f>Table137[[#This Row],[20]]/Table137[[#This Row],[0]]</f>
        <v>0.96000000000000008</v>
      </c>
      <c r="W32" s="10">
        <f>Table137[[#This Row],[25]]/Table137[[#This Row],[0]]</f>
        <v>0.93202857142857154</v>
      </c>
      <c r="X32" s="10">
        <f>Table137[[#This Row],[50]]/Table137[[#This Row],[0]]</f>
        <v>0.86857142857142855</v>
      </c>
      <c r="Y32" s="10">
        <f>Table137[[#This Row],[75]]/Table137[[#This Row],[0]]</f>
        <v>0.75654285714285707</v>
      </c>
      <c r="Z32" s="10">
        <f>Table137[[#This Row],[100]]/Table137[[#This Row],[0]]</f>
        <v>0.74857142857142855</v>
      </c>
      <c r="AA32" s="10">
        <f>Table137[[#This Row],[125]]/Table137[[#This Row],[0]]</f>
        <v>0.74857142857142855</v>
      </c>
      <c r="AB32" s="10">
        <f>Table137[[#This Row],[150]]/Table137[[#This Row],[0]]</f>
        <v>0.74857142857142855</v>
      </c>
      <c r="AC32" s="10">
        <f>Table137[[#This Row],[200]]/Table137[[#This Row],[0]]</f>
        <v>0.74857142857142855</v>
      </c>
    </row>
    <row r="33" spans="2:29" x14ac:dyDescent="0.35">
      <c r="B33" s="14" t="s">
        <v>48</v>
      </c>
      <c r="C33" s="3" t="s">
        <v>24</v>
      </c>
      <c r="D33" s="2">
        <v>30</v>
      </c>
      <c r="E33" s="2">
        <v>12</v>
      </c>
      <c r="F33" s="2">
        <v>650</v>
      </c>
      <c r="G33" s="2">
        <v>34</v>
      </c>
      <c r="H33" s="12">
        <v>33.9</v>
      </c>
      <c r="I33" s="12">
        <v>33.5</v>
      </c>
      <c r="J33" s="12">
        <v>33</v>
      </c>
      <c r="K33" s="12">
        <v>32.4</v>
      </c>
      <c r="L33" s="12">
        <v>31.8</v>
      </c>
      <c r="M33" s="12">
        <v>28.8</v>
      </c>
      <c r="N33" s="12">
        <v>24.8</v>
      </c>
      <c r="O33" s="13">
        <v>24.5</v>
      </c>
      <c r="P33" s="13">
        <v>24.5</v>
      </c>
      <c r="Q33" s="13">
        <v>24.5</v>
      </c>
      <c r="R33" s="12">
        <v>24.5</v>
      </c>
      <c r="S33" s="11">
        <f>Table137[[#This Row],[5]]/Table137[[#This Row],[0]]</f>
        <v>0.99705882352941178</v>
      </c>
      <c r="T33" s="10">
        <f>Table137[[#This Row],[10]]/Table137[[#This Row],[0]]</f>
        <v>0.98529411764705888</v>
      </c>
      <c r="U33" s="10">
        <f>Table137[[#This Row],[15]]/Table137[[#This Row],[0]]</f>
        <v>0.97058823529411764</v>
      </c>
      <c r="V33" s="10">
        <f>Table137[[#This Row],[20]]/Table137[[#This Row],[0]]</f>
        <v>0.95294117647058818</v>
      </c>
      <c r="W33" s="10">
        <f>Table137[[#This Row],[25]]/Table137[[#This Row],[0]]</f>
        <v>0.93529411764705883</v>
      </c>
      <c r="X33" s="10">
        <f>Table137[[#This Row],[50]]/Table137[[#This Row],[0]]</f>
        <v>0.84705882352941175</v>
      </c>
      <c r="Y33" s="10">
        <f>Table137[[#This Row],[75]]/Table137[[#This Row],[0]]</f>
        <v>0.72941176470588243</v>
      </c>
      <c r="Z33" s="10">
        <f>Table137[[#This Row],[100]]/Table137[[#This Row],[0]]</f>
        <v>0.72058823529411764</v>
      </c>
      <c r="AA33" s="10">
        <f>Table137[[#This Row],[125]]/Table137[[#This Row],[0]]</f>
        <v>0.72058823529411764</v>
      </c>
      <c r="AB33" s="10">
        <f>Table137[[#This Row],[150]]/Table137[[#This Row],[0]]</f>
        <v>0.72058823529411764</v>
      </c>
      <c r="AC33" s="10">
        <f>Table137[[#This Row],[200]]/Table137[[#This Row],[0]]</f>
        <v>0.72058823529411764</v>
      </c>
    </row>
    <row r="34" spans="2:29" x14ac:dyDescent="0.35">
      <c r="B34" s="14" t="s">
        <v>48</v>
      </c>
      <c r="C34" s="3" t="s">
        <v>22</v>
      </c>
      <c r="D34" s="2">
        <v>30</v>
      </c>
      <c r="E34" s="2">
        <v>11</v>
      </c>
      <c r="F34" s="2">
        <v>800</v>
      </c>
      <c r="G34" s="2">
        <v>35</v>
      </c>
      <c r="H34" s="12">
        <v>34.9</v>
      </c>
      <c r="I34" s="12">
        <v>34.6</v>
      </c>
      <c r="J34" s="12">
        <v>34.200000000000003</v>
      </c>
      <c r="K34" s="12">
        <v>33.6</v>
      </c>
      <c r="L34" s="12">
        <v>33</v>
      </c>
      <c r="M34" s="12">
        <v>29.6</v>
      </c>
      <c r="N34" s="12">
        <v>26</v>
      </c>
      <c r="O34" s="13">
        <v>24.5</v>
      </c>
      <c r="P34" s="13">
        <v>24.5</v>
      </c>
      <c r="Q34" s="13">
        <v>24.5</v>
      </c>
      <c r="R34" s="12">
        <v>24.5</v>
      </c>
      <c r="S34" s="11">
        <f>Table137[[#This Row],[5]]/Table137[[#This Row],[0]]</f>
        <v>0.99714285714285711</v>
      </c>
      <c r="T34" s="10">
        <f>Table137[[#This Row],[10]]/Table137[[#This Row],[0]]</f>
        <v>0.98857142857142866</v>
      </c>
      <c r="U34" s="10">
        <f>Table137[[#This Row],[15]]/Table137[[#This Row],[0]]</f>
        <v>0.9771428571428572</v>
      </c>
      <c r="V34" s="10">
        <f>Table137[[#This Row],[20]]/Table137[[#This Row],[0]]</f>
        <v>0.96000000000000008</v>
      </c>
      <c r="W34" s="10">
        <f>Table137[[#This Row],[25]]/Table137[[#This Row],[0]]</f>
        <v>0.94285714285714284</v>
      </c>
      <c r="X34" s="10">
        <f>Table137[[#This Row],[50]]/Table137[[#This Row],[0]]</f>
        <v>0.84571428571428575</v>
      </c>
      <c r="Y34" s="10">
        <f>Table137[[#This Row],[75]]/Table137[[#This Row],[0]]</f>
        <v>0.74285714285714288</v>
      </c>
      <c r="Z34" s="10">
        <f>Table137[[#This Row],[100]]/Table137[[#This Row],[0]]</f>
        <v>0.7</v>
      </c>
      <c r="AA34" s="10">
        <f>Table137[[#This Row],[125]]/Table137[[#This Row],[0]]</f>
        <v>0.7</v>
      </c>
      <c r="AB34" s="10">
        <f>Table137[[#This Row],[150]]/Table137[[#This Row],[0]]</f>
        <v>0.7</v>
      </c>
      <c r="AC34" s="10">
        <f>Table137[[#This Row],[200]]/Table137[[#This Row],[0]]</f>
        <v>0.7</v>
      </c>
    </row>
    <row r="35" spans="2:29" ht="15" thickBot="1" x14ac:dyDescent="0.4">
      <c r="B35" s="15" t="s">
        <v>48</v>
      </c>
      <c r="C35" s="16" t="s">
        <v>9</v>
      </c>
      <c r="D35" s="17">
        <v>20</v>
      </c>
      <c r="E35" s="17">
        <v>14</v>
      </c>
      <c r="F35" s="17">
        <v>550</v>
      </c>
      <c r="G35" s="17">
        <v>35</v>
      </c>
      <c r="H35" s="18">
        <v>35</v>
      </c>
      <c r="I35" s="18">
        <v>34.9</v>
      </c>
      <c r="J35" s="18">
        <v>34.76</v>
      </c>
      <c r="K35" s="18">
        <v>34.5</v>
      </c>
      <c r="L35" s="18">
        <v>34.152000000000001</v>
      </c>
      <c r="M35" s="18">
        <v>27</v>
      </c>
      <c r="N35" s="18">
        <v>24.59</v>
      </c>
      <c r="O35" s="19">
        <v>24.5</v>
      </c>
      <c r="P35" s="19">
        <v>24.5</v>
      </c>
      <c r="Q35" s="19">
        <v>24.5</v>
      </c>
      <c r="R35" s="18">
        <v>24.5</v>
      </c>
      <c r="S35" s="20">
        <f>Table137[[#This Row],[5]]/Table137[[#This Row],[0]]</f>
        <v>1</v>
      </c>
      <c r="T35" s="21">
        <f>Table137[[#This Row],[10]]/Table137[[#This Row],[0]]</f>
        <v>0.99714285714285711</v>
      </c>
      <c r="U35" s="21">
        <f>Table137[[#This Row],[15]]/Table137[[#This Row],[0]]</f>
        <v>0.99314285714285711</v>
      </c>
      <c r="V35" s="21">
        <f>Table137[[#This Row],[20]]/Table137[[#This Row],[0]]</f>
        <v>0.98571428571428577</v>
      </c>
      <c r="W35" s="21">
        <f>Table137[[#This Row],[25]]/Table137[[#This Row],[0]]</f>
        <v>0.97577142857142862</v>
      </c>
      <c r="X35" s="21">
        <f>Table137[[#This Row],[50]]/Table137[[#This Row],[0]]</f>
        <v>0.77142857142857146</v>
      </c>
      <c r="Y35" s="21">
        <f>Table137[[#This Row],[75]]/Table137[[#This Row],[0]]</f>
        <v>0.70257142857142851</v>
      </c>
      <c r="Z35" s="21">
        <f>Table137[[#This Row],[100]]/Table137[[#This Row],[0]]</f>
        <v>0.7</v>
      </c>
      <c r="AA35" s="21">
        <f>Table137[[#This Row],[125]]/Table137[[#This Row],[0]]</f>
        <v>0.7</v>
      </c>
      <c r="AB35" s="21">
        <f>Table137[[#This Row],[150]]/Table137[[#This Row],[0]]</f>
        <v>0.7</v>
      </c>
      <c r="AC35" s="21">
        <f>Table137[[#This Row],[200]]/Table137[[#This Row],[0]]</f>
        <v>0.7</v>
      </c>
    </row>
    <row r="36" spans="2:29" x14ac:dyDescent="0.35">
      <c r="B36" s="22" t="s">
        <v>49</v>
      </c>
      <c r="C36" s="23" t="s">
        <v>13</v>
      </c>
      <c r="D36" s="24">
        <v>20</v>
      </c>
      <c r="E36" s="24">
        <v>14</v>
      </c>
      <c r="F36" s="24"/>
      <c r="G36" s="24">
        <v>36</v>
      </c>
      <c r="H36" s="25">
        <v>31.7</v>
      </c>
      <c r="I36" s="25">
        <v>33.700000000000003</v>
      </c>
      <c r="J36" s="25">
        <v>35.049999999999997</v>
      </c>
      <c r="K36" s="25">
        <v>35.799999999999997</v>
      </c>
      <c r="L36" s="25">
        <v>36</v>
      </c>
      <c r="M36" s="25">
        <v>36</v>
      </c>
      <c r="N36" s="25">
        <v>36</v>
      </c>
      <c r="O36" s="26">
        <v>36</v>
      </c>
      <c r="P36" s="26">
        <v>36</v>
      </c>
      <c r="Q36" s="26">
        <v>36</v>
      </c>
      <c r="R36" s="25">
        <v>36</v>
      </c>
      <c r="S36" s="27">
        <f>Table137[[#This Row],[5]]/Table137[[#This Row],[0]]</f>
        <v>0.88055555555555554</v>
      </c>
      <c r="T36" s="28">
        <f>Table137[[#This Row],[10]]/Table137[[#This Row],[0]]</f>
        <v>0.93611111111111123</v>
      </c>
      <c r="U36" s="28">
        <f>Table137[[#This Row],[15]]/Table137[[#This Row],[0]]</f>
        <v>0.97361111111111098</v>
      </c>
      <c r="V36" s="28">
        <f>Table137[[#This Row],[20]]/Table137[[#This Row],[0]]</f>
        <v>0.99444444444444435</v>
      </c>
      <c r="W36" s="28">
        <f>Table137[[#This Row],[25]]/Table137[[#This Row],[0]]</f>
        <v>1</v>
      </c>
      <c r="X36" s="28">
        <f>Table137[[#This Row],[50]]/Table137[[#This Row],[0]]</f>
        <v>1</v>
      </c>
      <c r="Y36" s="28">
        <f>Table137[[#This Row],[75]]/Table137[[#This Row],[0]]</f>
        <v>1</v>
      </c>
      <c r="Z36" s="28">
        <f>Table137[[#This Row],[100]]/Table137[[#This Row],[0]]</f>
        <v>1</v>
      </c>
      <c r="AA36" s="28">
        <f>Table137[[#This Row],[125]]/Table137[[#This Row],[0]]</f>
        <v>1</v>
      </c>
      <c r="AB36" s="28">
        <f>Table137[[#This Row],[150]]/Table137[[#This Row],[0]]</f>
        <v>1</v>
      </c>
      <c r="AC36" s="28">
        <f>Table137[[#This Row],[200]]/Table137[[#This Row],[0]]</f>
        <v>1</v>
      </c>
    </row>
    <row r="37" spans="2:29" x14ac:dyDescent="0.35">
      <c r="B37" s="14" t="s">
        <v>49</v>
      </c>
      <c r="C37" s="3" t="s">
        <v>12</v>
      </c>
      <c r="D37" s="2">
        <v>15</v>
      </c>
      <c r="E37" s="2">
        <v>14</v>
      </c>
      <c r="F37" s="2"/>
      <c r="G37" s="2">
        <v>49</v>
      </c>
      <c r="H37" s="12">
        <v>43.1</v>
      </c>
      <c r="I37" s="12">
        <v>45.9</v>
      </c>
      <c r="J37" s="12">
        <v>47.707000000000001</v>
      </c>
      <c r="K37" s="12">
        <v>48.7</v>
      </c>
      <c r="L37" s="12">
        <v>49</v>
      </c>
      <c r="M37" s="12">
        <v>49</v>
      </c>
      <c r="N37" s="12">
        <v>49</v>
      </c>
      <c r="O37" s="13">
        <v>49</v>
      </c>
      <c r="P37" s="13">
        <v>49</v>
      </c>
      <c r="Q37" s="13">
        <v>49</v>
      </c>
      <c r="R37" s="12">
        <v>49</v>
      </c>
      <c r="S37" s="11">
        <f>Table137[[#This Row],[5]]/Table137[[#This Row],[0]]</f>
        <v>0.87959183673469388</v>
      </c>
      <c r="T37" s="10">
        <f>Table137[[#This Row],[10]]/Table137[[#This Row],[0]]</f>
        <v>0.93673469387755104</v>
      </c>
      <c r="U37" s="10">
        <f>Table137[[#This Row],[15]]/Table137[[#This Row],[0]]</f>
        <v>0.97361224489795917</v>
      </c>
      <c r="V37" s="10">
        <f>Table137[[#This Row],[20]]/Table137[[#This Row],[0]]</f>
        <v>0.9938775510204082</v>
      </c>
      <c r="W37" s="10">
        <f>Table137[[#This Row],[25]]/Table137[[#This Row],[0]]</f>
        <v>1</v>
      </c>
      <c r="X37" s="10">
        <f>Table137[[#This Row],[50]]/Table137[[#This Row],[0]]</f>
        <v>1</v>
      </c>
      <c r="Y37" s="10">
        <f>Table137[[#This Row],[75]]/Table137[[#This Row],[0]]</f>
        <v>1</v>
      </c>
      <c r="Z37" s="10">
        <f>Table137[[#This Row],[100]]/Table137[[#This Row],[0]]</f>
        <v>1</v>
      </c>
      <c r="AA37" s="10">
        <f>Table137[[#This Row],[125]]/Table137[[#This Row],[0]]</f>
        <v>1</v>
      </c>
      <c r="AB37" s="10">
        <f>Table137[[#This Row],[150]]/Table137[[#This Row],[0]]</f>
        <v>1</v>
      </c>
      <c r="AC37" s="10">
        <f>Table137[[#This Row],[200]]/Table137[[#This Row],[0]]</f>
        <v>1</v>
      </c>
    </row>
    <row r="38" spans="2:29" x14ac:dyDescent="0.35">
      <c r="B38" s="14" t="s">
        <v>49</v>
      </c>
      <c r="C38" s="3" t="s">
        <v>42</v>
      </c>
      <c r="D38" s="2">
        <v>10</v>
      </c>
      <c r="E38" s="2">
        <v>15</v>
      </c>
      <c r="F38" s="2"/>
      <c r="G38" s="2">
        <v>50</v>
      </c>
      <c r="H38" s="12">
        <v>44</v>
      </c>
      <c r="I38" s="12">
        <v>46.8</v>
      </c>
      <c r="J38" s="12">
        <v>48.58</v>
      </c>
      <c r="K38" s="12">
        <v>49.7</v>
      </c>
      <c r="L38" s="12">
        <v>50</v>
      </c>
      <c r="M38" s="12">
        <v>50</v>
      </c>
      <c r="N38" s="12">
        <v>50</v>
      </c>
      <c r="O38" s="13">
        <v>50</v>
      </c>
      <c r="P38" s="13">
        <v>50</v>
      </c>
      <c r="Q38" s="13">
        <v>50</v>
      </c>
      <c r="R38" s="12">
        <v>50</v>
      </c>
      <c r="S38" s="11">
        <f>Table137[[#This Row],[5]]/Table137[[#This Row],[0]]</f>
        <v>0.88</v>
      </c>
      <c r="T38" s="10">
        <f>Table137[[#This Row],[10]]/Table137[[#This Row],[0]]</f>
        <v>0.93599999999999994</v>
      </c>
      <c r="U38" s="10">
        <f>Table137[[#This Row],[15]]/Table137[[#This Row],[0]]</f>
        <v>0.97160000000000002</v>
      </c>
      <c r="V38" s="10">
        <f>Table137[[#This Row],[20]]/Table137[[#This Row],[0]]</f>
        <v>0.99400000000000011</v>
      </c>
      <c r="W38" s="10">
        <f>Table137[[#This Row],[25]]/Table137[[#This Row],[0]]</f>
        <v>1</v>
      </c>
      <c r="X38" s="10">
        <f>Table137[[#This Row],[50]]/Table137[[#This Row],[0]]</f>
        <v>1</v>
      </c>
      <c r="Y38" s="10">
        <f>Table137[[#This Row],[75]]/Table137[[#This Row],[0]]</f>
        <v>1</v>
      </c>
      <c r="Z38" s="10">
        <f>Table137[[#This Row],[100]]/Table137[[#This Row],[0]]</f>
        <v>1</v>
      </c>
      <c r="AA38" s="10">
        <f>Table137[[#This Row],[125]]/Table137[[#This Row],[0]]</f>
        <v>1</v>
      </c>
      <c r="AB38" s="10">
        <f>Table137[[#This Row],[150]]/Table137[[#This Row],[0]]</f>
        <v>1</v>
      </c>
      <c r="AC38" s="10">
        <f>Table137[[#This Row],[200]]/Table137[[#This Row],[0]]</f>
        <v>1</v>
      </c>
    </row>
    <row r="39" spans="2:29" x14ac:dyDescent="0.35">
      <c r="B39" s="14" t="s">
        <v>49</v>
      </c>
      <c r="C39" s="3" t="s">
        <v>41</v>
      </c>
      <c r="D39" s="2">
        <v>7</v>
      </c>
      <c r="E39" s="2">
        <v>11</v>
      </c>
      <c r="F39" s="2"/>
      <c r="G39" s="2">
        <v>100</v>
      </c>
      <c r="H39" s="12">
        <v>87.9</v>
      </c>
      <c r="I39" s="12">
        <v>93.6</v>
      </c>
      <c r="J39" s="12">
        <v>97.36</v>
      </c>
      <c r="K39" s="12">
        <v>99.4</v>
      </c>
      <c r="L39" s="12">
        <v>100</v>
      </c>
      <c r="M39" s="12">
        <v>100</v>
      </c>
      <c r="N39" s="12">
        <v>100</v>
      </c>
      <c r="O39" s="13">
        <v>100</v>
      </c>
      <c r="P39" s="13">
        <v>100</v>
      </c>
      <c r="Q39" s="13">
        <v>100</v>
      </c>
      <c r="R39" s="12">
        <v>100</v>
      </c>
      <c r="S39" s="11">
        <f>Table137[[#This Row],[5]]/Table137[[#This Row],[0]]</f>
        <v>0.879</v>
      </c>
      <c r="T39" s="10">
        <f>Table137[[#This Row],[10]]/Table137[[#This Row],[0]]</f>
        <v>0.93599999999999994</v>
      </c>
      <c r="U39" s="10">
        <f>Table137[[#This Row],[15]]/Table137[[#This Row],[0]]</f>
        <v>0.97360000000000002</v>
      </c>
      <c r="V39" s="10">
        <f>Table137[[#This Row],[20]]/Table137[[#This Row],[0]]</f>
        <v>0.99400000000000011</v>
      </c>
      <c r="W39" s="10">
        <f>Table137[[#This Row],[25]]/Table137[[#This Row],[0]]</f>
        <v>1</v>
      </c>
      <c r="X39" s="10">
        <f>Table137[[#This Row],[50]]/Table137[[#This Row],[0]]</f>
        <v>1</v>
      </c>
      <c r="Y39" s="10">
        <f>Table137[[#This Row],[75]]/Table137[[#This Row],[0]]</f>
        <v>1</v>
      </c>
      <c r="Z39" s="10">
        <f>Table137[[#This Row],[100]]/Table137[[#This Row],[0]]</f>
        <v>1</v>
      </c>
      <c r="AA39" s="10">
        <f>Table137[[#This Row],[125]]/Table137[[#This Row],[0]]</f>
        <v>1</v>
      </c>
      <c r="AB39" s="10">
        <f>Table137[[#This Row],[150]]/Table137[[#This Row],[0]]</f>
        <v>1</v>
      </c>
      <c r="AC39" s="10">
        <f>Table137[[#This Row],[200]]/Table137[[#This Row],[0]]</f>
        <v>1</v>
      </c>
    </row>
    <row r="40" spans="2:29" ht="15" thickBot="1" x14ac:dyDescent="0.4">
      <c r="B40" s="15" t="s">
        <v>49</v>
      </c>
      <c r="C40" s="16" t="s">
        <v>7</v>
      </c>
      <c r="D40" s="17">
        <v>5</v>
      </c>
      <c r="E40" s="17">
        <v>18</v>
      </c>
      <c r="F40" s="17"/>
      <c r="G40" s="17">
        <v>110</v>
      </c>
      <c r="H40" s="18">
        <v>96.7</v>
      </c>
      <c r="I40" s="18">
        <v>103</v>
      </c>
      <c r="J40" s="18">
        <v>107.1</v>
      </c>
      <c r="K40" s="18">
        <v>109.3</v>
      </c>
      <c r="L40" s="18">
        <v>110</v>
      </c>
      <c r="M40" s="18">
        <v>110</v>
      </c>
      <c r="N40" s="18">
        <v>110</v>
      </c>
      <c r="O40" s="19">
        <v>110</v>
      </c>
      <c r="P40" s="19">
        <v>110</v>
      </c>
      <c r="Q40" s="19">
        <v>110</v>
      </c>
      <c r="R40" s="18">
        <v>110</v>
      </c>
      <c r="S40" s="20">
        <f>Table137[[#This Row],[5]]/Table137[[#This Row],[0]]</f>
        <v>0.87909090909090915</v>
      </c>
      <c r="T40" s="21">
        <f>Table137[[#This Row],[10]]/Table137[[#This Row],[0]]</f>
        <v>0.9363636363636364</v>
      </c>
      <c r="U40" s="21">
        <f>Table137[[#This Row],[15]]/Table137[[#This Row],[0]]</f>
        <v>0.97363636363636363</v>
      </c>
      <c r="V40" s="21">
        <f>Table137[[#This Row],[20]]/Table137[[#This Row],[0]]</f>
        <v>0.99363636363636365</v>
      </c>
      <c r="W40" s="21">
        <f>Table137[[#This Row],[25]]/Table137[[#This Row],[0]]</f>
        <v>1</v>
      </c>
      <c r="X40" s="21">
        <f>Table137[[#This Row],[50]]/Table137[[#This Row],[0]]</f>
        <v>1</v>
      </c>
      <c r="Y40" s="21">
        <f>Table137[[#This Row],[75]]/Table137[[#This Row],[0]]</f>
        <v>1</v>
      </c>
      <c r="Z40" s="21">
        <f>Table137[[#This Row],[100]]/Table137[[#This Row],[0]]</f>
        <v>1</v>
      </c>
      <c r="AA40" s="21">
        <f>Table137[[#This Row],[125]]/Table137[[#This Row],[0]]</f>
        <v>1</v>
      </c>
      <c r="AB40" s="21">
        <f>Table137[[#This Row],[150]]/Table137[[#This Row],[0]]</f>
        <v>1</v>
      </c>
      <c r="AC40" s="29">
        <f>Table137[[#This Row],[200]]/Table137[[#This Row],[0]]</f>
        <v>1</v>
      </c>
    </row>
    <row r="41" spans="2:29" x14ac:dyDescent="0.35">
      <c r="B41" s="22" t="s">
        <v>50</v>
      </c>
      <c r="C41" s="23" t="s">
        <v>44</v>
      </c>
      <c r="D41" s="24">
        <v>7</v>
      </c>
      <c r="E41" s="24">
        <v>13</v>
      </c>
      <c r="F41" s="44">
        <v>3</v>
      </c>
      <c r="G41" s="24">
        <v>11</v>
      </c>
      <c r="H41" s="25">
        <v>10.3</v>
      </c>
      <c r="I41" s="25">
        <v>9.1</v>
      </c>
      <c r="J41" s="25">
        <v>8.25</v>
      </c>
      <c r="K41" s="25">
        <v>7.9</v>
      </c>
      <c r="L41" s="25">
        <v>7.3170000000000002</v>
      </c>
      <c r="M41" s="25">
        <v>4.4000000000000004</v>
      </c>
      <c r="N41" s="25">
        <v>3.734</v>
      </c>
      <c r="O41" s="26">
        <v>3.3</v>
      </c>
      <c r="P41" s="26">
        <v>3.3</v>
      </c>
      <c r="Q41" s="26">
        <v>3.3</v>
      </c>
      <c r="R41" s="25">
        <v>3.3</v>
      </c>
      <c r="S41" s="27">
        <f>Table137[[#This Row],[5]]/Table137[[#This Row],[0]]</f>
        <v>0.9363636363636364</v>
      </c>
      <c r="T41" s="28">
        <f>Table137[[#This Row],[10]]/Table137[[#This Row],[0]]</f>
        <v>0.82727272727272727</v>
      </c>
      <c r="U41" s="28">
        <f>Table137[[#This Row],[15]]/Table137[[#This Row],[0]]</f>
        <v>0.75</v>
      </c>
      <c r="V41" s="28">
        <f>Table137[[#This Row],[20]]/Table137[[#This Row],[0]]</f>
        <v>0.71818181818181825</v>
      </c>
      <c r="W41" s="28">
        <f>Table137[[#This Row],[25]]/Table137[[#This Row],[0]]</f>
        <v>0.66518181818181821</v>
      </c>
      <c r="X41" s="28">
        <f>Table137[[#This Row],[50]]/Table137[[#This Row],[0]]</f>
        <v>0.4</v>
      </c>
      <c r="Y41" s="28">
        <f>Table137[[#This Row],[75]]/Table137[[#This Row],[0]]</f>
        <v>0.33945454545454545</v>
      </c>
      <c r="Z41" s="28">
        <f>Table137[[#This Row],[100]]/Table137[[#This Row],[0]]</f>
        <v>0.3</v>
      </c>
      <c r="AA41" s="28">
        <f>Table137[[#This Row],[125]]/Table137[[#This Row],[0]]</f>
        <v>0.3</v>
      </c>
      <c r="AB41" s="28">
        <f>Table137[[#This Row],[150]]/Table137[[#This Row],[0]]</f>
        <v>0.3</v>
      </c>
      <c r="AC41" s="28">
        <f>Table137[[#This Row],[200]]/Table137[[#This Row],[0]]</f>
        <v>0.3</v>
      </c>
    </row>
    <row r="42" spans="2:29" x14ac:dyDescent="0.35">
      <c r="B42" s="14" t="s">
        <v>50</v>
      </c>
      <c r="C42" s="3" t="s">
        <v>43</v>
      </c>
      <c r="D42" s="2">
        <v>5</v>
      </c>
      <c r="E42" s="2">
        <v>9</v>
      </c>
      <c r="F42" s="45">
        <v>6</v>
      </c>
      <c r="G42" s="2">
        <v>14</v>
      </c>
      <c r="H42" s="12">
        <v>13.2</v>
      </c>
      <c r="I42" s="12">
        <v>11.5</v>
      </c>
      <c r="J42" s="12">
        <v>10.5</v>
      </c>
      <c r="K42" s="12">
        <v>10</v>
      </c>
      <c r="L42" s="12">
        <v>9.3119999999999994</v>
      </c>
      <c r="M42" s="12">
        <v>5.6</v>
      </c>
      <c r="N42" s="12">
        <v>4.7519999999999998</v>
      </c>
      <c r="O42" s="13">
        <v>4.2</v>
      </c>
      <c r="P42" s="13">
        <v>4.2</v>
      </c>
      <c r="Q42" s="13">
        <v>4.2</v>
      </c>
      <c r="R42" s="12">
        <v>4.2</v>
      </c>
      <c r="S42" s="11">
        <f>Table137[[#This Row],[5]]/Table137[[#This Row],[0]]</f>
        <v>0.94285714285714284</v>
      </c>
      <c r="T42" s="10">
        <f>Table137[[#This Row],[10]]/Table137[[#This Row],[0]]</f>
        <v>0.8214285714285714</v>
      </c>
      <c r="U42" s="10">
        <f>Table137[[#This Row],[15]]/Table137[[#This Row],[0]]</f>
        <v>0.75</v>
      </c>
      <c r="V42" s="10">
        <f>Table137[[#This Row],[20]]/Table137[[#This Row],[0]]</f>
        <v>0.7142857142857143</v>
      </c>
      <c r="W42" s="10">
        <f>Table137[[#This Row],[25]]/Table137[[#This Row],[0]]</f>
        <v>0.66514285714285715</v>
      </c>
      <c r="X42" s="10">
        <f>Table137[[#This Row],[50]]/Table137[[#This Row],[0]]</f>
        <v>0.39999999999999997</v>
      </c>
      <c r="Y42" s="10">
        <f>Table137[[#This Row],[75]]/Table137[[#This Row],[0]]</f>
        <v>0.33942857142857141</v>
      </c>
      <c r="Z42" s="10">
        <f>Table137[[#This Row],[100]]/Table137[[#This Row],[0]]</f>
        <v>0.3</v>
      </c>
      <c r="AA42" s="10">
        <f>Table137[[#This Row],[125]]/Table137[[#This Row],[0]]</f>
        <v>0.3</v>
      </c>
      <c r="AB42" s="10">
        <f>Table137[[#This Row],[150]]/Table137[[#This Row],[0]]</f>
        <v>0.3</v>
      </c>
      <c r="AC42" s="10">
        <f>Table137[[#This Row],[200]]/Table137[[#This Row],[0]]</f>
        <v>0.3</v>
      </c>
    </row>
    <row r="43" spans="2:29" x14ac:dyDescent="0.35">
      <c r="B43" s="14" t="s">
        <v>50</v>
      </c>
      <c r="C43" s="3" t="s">
        <v>31</v>
      </c>
      <c r="D43" s="2">
        <v>7</v>
      </c>
      <c r="E43" s="2">
        <v>11</v>
      </c>
      <c r="F43" s="45">
        <v>2.6</v>
      </c>
      <c r="G43" s="2">
        <v>15</v>
      </c>
      <c r="H43" s="12">
        <v>14.2</v>
      </c>
      <c r="I43" s="12">
        <v>12.5</v>
      </c>
      <c r="J43" s="12">
        <v>11.25</v>
      </c>
      <c r="K43" s="12">
        <v>10.6</v>
      </c>
      <c r="L43" s="12">
        <v>9.6880000000000006</v>
      </c>
      <c r="M43" s="12">
        <v>6</v>
      </c>
      <c r="N43" s="12">
        <v>4.6820000000000004</v>
      </c>
      <c r="O43" s="13">
        <v>3.8</v>
      </c>
      <c r="P43" s="13">
        <v>3.8</v>
      </c>
      <c r="Q43" s="13">
        <v>3.8</v>
      </c>
      <c r="R43" s="12">
        <v>3.8</v>
      </c>
      <c r="S43" s="11">
        <f>Table137[[#This Row],[5]]/Table137[[#This Row],[0]]</f>
        <v>0.94666666666666666</v>
      </c>
      <c r="T43" s="10">
        <f>Table137[[#This Row],[10]]/Table137[[#This Row],[0]]</f>
        <v>0.83333333333333337</v>
      </c>
      <c r="U43" s="10">
        <f>Table137[[#This Row],[15]]/Table137[[#This Row],[0]]</f>
        <v>0.75</v>
      </c>
      <c r="V43" s="10">
        <f>Table137[[#This Row],[20]]/Table137[[#This Row],[0]]</f>
        <v>0.70666666666666667</v>
      </c>
      <c r="W43" s="10">
        <f>Table137[[#This Row],[25]]/Table137[[#This Row],[0]]</f>
        <v>0.6458666666666667</v>
      </c>
      <c r="X43" s="10">
        <f>Table137[[#This Row],[50]]/Table137[[#This Row],[0]]</f>
        <v>0.4</v>
      </c>
      <c r="Y43" s="10">
        <f>Table137[[#This Row],[75]]/Table137[[#This Row],[0]]</f>
        <v>0.31213333333333337</v>
      </c>
      <c r="Z43" s="10">
        <f>Table137[[#This Row],[100]]/Table137[[#This Row],[0]]</f>
        <v>0.2533333333333333</v>
      </c>
      <c r="AA43" s="10">
        <f>Table137[[#This Row],[125]]/Table137[[#This Row],[0]]</f>
        <v>0.2533333333333333</v>
      </c>
      <c r="AB43" s="10">
        <f>Table137[[#This Row],[150]]/Table137[[#This Row],[0]]</f>
        <v>0.2533333333333333</v>
      </c>
      <c r="AC43" s="10">
        <f>Table137[[#This Row],[200]]/Table137[[#This Row],[0]]</f>
        <v>0.2533333333333333</v>
      </c>
    </row>
    <row r="44" spans="2:29" ht="15" thickBot="1" x14ac:dyDescent="0.4">
      <c r="B44" s="15" t="s">
        <v>50</v>
      </c>
      <c r="C44" s="16" t="s">
        <v>32</v>
      </c>
      <c r="D44" s="17">
        <v>7</v>
      </c>
      <c r="E44" s="17">
        <v>13</v>
      </c>
      <c r="F44" s="46">
        <v>3.5</v>
      </c>
      <c r="G44" s="17">
        <v>12</v>
      </c>
      <c r="H44" s="18">
        <v>11.3</v>
      </c>
      <c r="I44" s="18">
        <v>9.9</v>
      </c>
      <c r="J44" s="18">
        <v>9</v>
      </c>
      <c r="K44" s="18">
        <v>8.1999999999999993</v>
      </c>
      <c r="L44" s="18">
        <v>6.944</v>
      </c>
      <c r="M44" s="18">
        <v>4.8</v>
      </c>
      <c r="N44" s="18">
        <v>4.8</v>
      </c>
      <c r="O44" s="19">
        <v>4.8</v>
      </c>
      <c r="P44" s="19">
        <v>4.8</v>
      </c>
      <c r="Q44" s="19">
        <v>4.8</v>
      </c>
      <c r="R44" s="18">
        <v>4.8</v>
      </c>
      <c r="S44" s="20">
        <f>Table137[[#This Row],[5]]/Table137[[#This Row],[0]]</f>
        <v>0.94166666666666676</v>
      </c>
      <c r="T44" s="21">
        <f>Table137[[#This Row],[10]]/Table137[[#This Row],[0]]</f>
        <v>0.82500000000000007</v>
      </c>
      <c r="U44" s="21">
        <f>Table137[[#This Row],[15]]/Table137[[#This Row],[0]]</f>
        <v>0.75</v>
      </c>
      <c r="V44" s="21">
        <f>Table137[[#This Row],[20]]/Table137[[#This Row],[0]]</f>
        <v>0.68333333333333324</v>
      </c>
      <c r="W44" s="21">
        <f>Table137[[#This Row],[25]]/Table137[[#This Row],[0]]</f>
        <v>0.57866666666666666</v>
      </c>
      <c r="X44" s="21">
        <f>Table137[[#This Row],[50]]/Table137[[#This Row],[0]]</f>
        <v>0.39999999999999997</v>
      </c>
      <c r="Y44" s="21">
        <f>Table137[[#This Row],[75]]/Table137[[#This Row],[0]]</f>
        <v>0.39999999999999997</v>
      </c>
      <c r="Z44" s="21">
        <f>Table137[[#This Row],[100]]/Table137[[#This Row],[0]]</f>
        <v>0.39999999999999997</v>
      </c>
      <c r="AA44" s="21">
        <f>Table137[[#This Row],[125]]/Table137[[#This Row],[0]]</f>
        <v>0.39999999999999997</v>
      </c>
      <c r="AB44" s="21">
        <f>Table137[[#This Row],[150]]/Table137[[#This Row],[0]]</f>
        <v>0.39999999999999997</v>
      </c>
      <c r="AC44" s="21">
        <f>Table137[[#This Row],[200]]/Table137[[#This Row],[0]]</f>
        <v>0.39999999999999997</v>
      </c>
    </row>
    <row r="45" spans="2:29" x14ac:dyDescent="0.35">
      <c r="F45" s="9" t="s">
        <v>90</v>
      </c>
    </row>
  </sheetData>
  <mergeCells count="2">
    <mergeCell ref="G3:R3"/>
    <mergeCell ref="S3:AC3"/>
  </mergeCells>
  <phoneticPr fontId="8" type="noConversion"/>
  <conditionalFormatting sqref="F12:F35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:R11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:R44">
    <cfRule type="expression" dxfId="2" priority="2">
      <formula>G5&gt;27.777777777</formula>
    </cfRule>
  </conditionalFormatting>
  <conditionalFormatting sqref="G12:R20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1:R26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7:R35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36:R40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41:R44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:AC44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91CC97-7B4C-4623-85DE-5949EBDD2C14}">
  <sheetPr>
    <tabColor theme="5" tint="-0.499984740745262"/>
  </sheetPr>
  <dimension ref="B2:AC45"/>
  <sheetViews>
    <sheetView zoomScaleNormal="100" workbookViewId="0"/>
  </sheetViews>
  <sheetFormatPr defaultRowHeight="14.5" x14ac:dyDescent="0.35"/>
  <cols>
    <col min="2" max="2" width="10.453125" customWidth="1"/>
    <col min="3" max="3" width="15.81640625" style="9" bestFit="1" customWidth="1"/>
    <col min="4" max="4" width="8.36328125" style="9" customWidth="1"/>
    <col min="5" max="5" width="6.81640625" style="9" bestFit="1" customWidth="1"/>
    <col min="6" max="6" width="9.453125" style="9" customWidth="1"/>
    <col min="7" max="7" width="6.54296875" style="9" customWidth="1"/>
    <col min="8" max="18" width="6.54296875" customWidth="1"/>
    <col min="19" max="29" width="5.7265625" customWidth="1"/>
  </cols>
  <sheetData>
    <row r="2" spans="2:29" x14ac:dyDescent="0.35">
      <c r="B2" s="1" t="s">
        <v>91</v>
      </c>
      <c r="J2" t="s">
        <v>87</v>
      </c>
    </row>
    <row r="3" spans="2:29" x14ac:dyDescent="0.35">
      <c r="D3"/>
      <c r="E3"/>
      <c r="F3"/>
      <c r="G3" s="41" t="s">
        <v>84</v>
      </c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2" t="s">
        <v>85</v>
      </c>
      <c r="T3" s="42"/>
      <c r="U3" s="42"/>
      <c r="V3" s="42"/>
      <c r="W3" s="42"/>
      <c r="X3" s="42"/>
      <c r="Y3" s="42"/>
      <c r="Z3" s="42"/>
      <c r="AA3" s="42"/>
      <c r="AB3" s="42"/>
      <c r="AC3" s="42"/>
    </row>
    <row r="4" spans="2:29" ht="15" thickBot="1" x14ac:dyDescent="0.4">
      <c r="B4" s="30" t="s">
        <v>20</v>
      </c>
      <c r="C4" s="30" t="s">
        <v>0</v>
      </c>
      <c r="D4" s="30" t="s">
        <v>51</v>
      </c>
      <c r="E4" s="30" t="s">
        <v>52</v>
      </c>
      <c r="F4" s="30" t="s">
        <v>83</v>
      </c>
      <c r="G4" s="30" t="s">
        <v>53</v>
      </c>
      <c r="H4" s="30" t="s">
        <v>66</v>
      </c>
      <c r="I4" s="30" t="s">
        <v>2</v>
      </c>
      <c r="J4" s="30" t="s">
        <v>67</v>
      </c>
      <c r="K4" s="30" t="s">
        <v>68</v>
      </c>
      <c r="L4" s="30" t="s">
        <v>69</v>
      </c>
      <c r="M4" s="30" t="s">
        <v>3</v>
      </c>
      <c r="N4" s="30" t="s">
        <v>70</v>
      </c>
      <c r="O4" s="30" t="s">
        <v>4</v>
      </c>
      <c r="P4" s="30" t="s">
        <v>71</v>
      </c>
      <c r="Q4" s="30" t="s">
        <v>5</v>
      </c>
      <c r="R4" s="30" t="s">
        <v>6</v>
      </c>
      <c r="S4" s="31" t="s">
        <v>72</v>
      </c>
      <c r="T4" s="31" t="s">
        <v>73</v>
      </c>
      <c r="U4" s="31" t="s">
        <v>74</v>
      </c>
      <c r="V4" s="31" t="s">
        <v>75</v>
      </c>
      <c r="W4" s="31" t="s">
        <v>76</v>
      </c>
      <c r="X4" s="31" t="s">
        <v>77</v>
      </c>
      <c r="Y4" s="31" t="s">
        <v>78</v>
      </c>
      <c r="Z4" s="31" t="s">
        <v>79</v>
      </c>
      <c r="AA4" s="31" t="s">
        <v>80</v>
      </c>
      <c r="AB4" s="31" t="s">
        <v>81</v>
      </c>
      <c r="AC4" s="31" t="s">
        <v>82</v>
      </c>
    </row>
    <row r="5" spans="2:29" x14ac:dyDescent="0.35">
      <c r="B5" s="14" t="s">
        <v>45</v>
      </c>
      <c r="C5" s="3" t="s">
        <v>1</v>
      </c>
      <c r="D5" s="2">
        <v>12</v>
      </c>
      <c r="E5" s="2">
        <v>3</v>
      </c>
      <c r="F5" s="2"/>
      <c r="G5" s="2">
        <v>33</v>
      </c>
      <c r="H5" s="12">
        <v>32.700000000000003</v>
      </c>
      <c r="I5" s="12">
        <v>31.9</v>
      </c>
      <c r="J5" s="12">
        <v>30.975999999999999</v>
      </c>
      <c r="K5" s="12">
        <v>30.2</v>
      </c>
      <c r="L5" s="12">
        <v>29.7</v>
      </c>
      <c r="M5" s="12">
        <v>26.9</v>
      </c>
      <c r="N5" s="12">
        <v>23.352</v>
      </c>
      <c r="O5" s="13">
        <v>22.4</v>
      </c>
      <c r="P5" s="13">
        <v>20.7</v>
      </c>
      <c r="Q5" s="13">
        <v>19.8</v>
      </c>
      <c r="R5" s="12">
        <v>19.8</v>
      </c>
      <c r="S5" s="11">
        <f>Table1372[[#This Row],[5]]/Table1372[[#This Row],[0]]</f>
        <v>0.99090909090909096</v>
      </c>
      <c r="T5" s="10">
        <f>Table1372[[#This Row],[10]]/Table1372[[#This Row],[0]]</f>
        <v>0.96666666666666667</v>
      </c>
      <c r="U5" s="10">
        <f>Table1372[[#This Row],[15]]/Table1372[[#This Row],[0]]</f>
        <v>0.93866666666666665</v>
      </c>
      <c r="V5" s="10">
        <f>Table1372[[#This Row],[20]]/Table1372[[#This Row],[0]]</f>
        <v>0.91515151515151516</v>
      </c>
      <c r="W5" s="10">
        <f>Table1372[[#This Row],[25]]/Table1372[[#This Row],[0]]</f>
        <v>0.9</v>
      </c>
      <c r="X5" s="10">
        <f>Table1372[[#This Row],[50]]/Table1372[[#This Row],[0]]</f>
        <v>0.81515151515151507</v>
      </c>
      <c r="Y5" s="10">
        <f>Table1372[[#This Row],[75]]/Table1372[[#This Row],[0]]</f>
        <v>0.70763636363636362</v>
      </c>
      <c r="Z5" s="10">
        <f>Table1372[[#This Row],[100]]/Table1372[[#This Row],[0]]</f>
        <v>0.67878787878787872</v>
      </c>
      <c r="AA5" s="10">
        <f>Table1372[[#This Row],[125]]/Table1372[[#This Row],[0]]</f>
        <v>0.6272727272727272</v>
      </c>
      <c r="AB5" s="10">
        <f>Table1372[[#This Row],[150]]/Table1372[[#This Row],[0]]</f>
        <v>0.6</v>
      </c>
      <c r="AC5" s="10">
        <f>Table1372[[#This Row],[200]]/Table1372[[#This Row],[0]]</f>
        <v>0.6</v>
      </c>
    </row>
    <row r="6" spans="2:29" x14ac:dyDescent="0.35">
      <c r="B6" s="14" t="s">
        <v>45</v>
      </c>
      <c r="C6" s="3" t="s">
        <v>10</v>
      </c>
      <c r="D6" s="2">
        <v>17</v>
      </c>
      <c r="E6" s="2">
        <v>6</v>
      </c>
      <c r="F6" s="2">
        <v>900</v>
      </c>
      <c r="G6" s="2">
        <v>32</v>
      </c>
      <c r="H6" s="12">
        <v>32</v>
      </c>
      <c r="I6" s="12">
        <v>32</v>
      </c>
      <c r="J6" s="12">
        <v>32</v>
      </c>
      <c r="K6" s="12">
        <v>32</v>
      </c>
      <c r="L6" s="12">
        <v>31.545999999999999</v>
      </c>
      <c r="M6" s="12">
        <v>22.4</v>
      </c>
      <c r="N6" s="12">
        <v>16.161999999999999</v>
      </c>
      <c r="O6" s="13">
        <v>16</v>
      </c>
      <c r="P6" s="13">
        <v>16</v>
      </c>
      <c r="Q6" s="13">
        <v>16</v>
      </c>
      <c r="R6" s="12">
        <v>16</v>
      </c>
      <c r="S6" s="11">
        <f>Table1372[[#This Row],[5]]/Table1372[[#This Row],[0]]</f>
        <v>1</v>
      </c>
      <c r="T6" s="10">
        <f>Table1372[[#This Row],[10]]/Table1372[[#This Row],[0]]</f>
        <v>1</v>
      </c>
      <c r="U6" s="10">
        <f>Table1372[[#This Row],[15]]/Table1372[[#This Row],[0]]</f>
        <v>1</v>
      </c>
      <c r="V6" s="10">
        <f>Table1372[[#This Row],[20]]/Table1372[[#This Row],[0]]</f>
        <v>1</v>
      </c>
      <c r="W6" s="10">
        <f>Table1372[[#This Row],[25]]/Table1372[[#This Row],[0]]</f>
        <v>0.98581249999999998</v>
      </c>
      <c r="X6" s="10">
        <f>Table1372[[#This Row],[50]]/Table1372[[#This Row],[0]]</f>
        <v>0.7</v>
      </c>
      <c r="Y6" s="10">
        <f>Table1372[[#This Row],[75]]/Table1372[[#This Row],[0]]</f>
        <v>0.50506249999999997</v>
      </c>
      <c r="Z6" s="10">
        <f>Table1372[[#This Row],[100]]/Table1372[[#This Row],[0]]</f>
        <v>0.5</v>
      </c>
      <c r="AA6" s="10">
        <f>Table1372[[#This Row],[125]]/Table1372[[#This Row],[0]]</f>
        <v>0.5</v>
      </c>
      <c r="AB6" s="10">
        <f>Table1372[[#This Row],[150]]/Table1372[[#This Row],[0]]</f>
        <v>0.5</v>
      </c>
      <c r="AC6" s="10">
        <f>Table1372[[#This Row],[200]]/Table1372[[#This Row],[0]]</f>
        <v>0.5</v>
      </c>
    </row>
    <row r="7" spans="2:29" x14ac:dyDescent="0.35">
      <c r="B7" s="14" t="s">
        <v>45</v>
      </c>
      <c r="C7" s="3" t="s">
        <v>18</v>
      </c>
      <c r="D7" s="2">
        <v>15</v>
      </c>
      <c r="E7" s="2">
        <v>4</v>
      </c>
      <c r="F7" s="2"/>
      <c r="G7" s="2">
        <v>36</v>
      </c>
      <c r="H7" s="12">
        <v>35.6</v>
      </c>
      <c r="I7" s="12">
        <v>34.799999999999997</v>
      </c>
      <c r="J7" s="12">
        <v>33.792000000000002</v>
      </c>
      <c r="K7" s="12">
        <v>32.9</v>
      </c>
      <c r="L7" s="12">
        <v>32.4</v>
      </c>
      <c r="M7" s="12">
        <v>29.4</v>
      </c>
      <c r="N7" s="12">
        <v>25.475000000000001</v>
      </c>
      <c r="O7" s="13">
        <v>24.4</v>
      </c>
      <c r="P7" s="13">
        <v>22.6</v>
      </c>
      <c r="Q7" s="13">
        <v>21.6</v>
      </c>
      <c r="R7" s="12">
        <v>21.6</v>
      </c>
      <c r="S7" s="11">
        <f>Table1372[[#This Row],[5]]/Table1372[[#This Row],[0]]</f>
        <v>0.98888888888888893</v>
      </c>
      <c r="T7" s="10">
        <f>Table1372[[#This Row],[10]]/Table1372[[#This Row],[0]]</f>
        <v>0.96666666666666656</v>
      </c>
      <c r="U7" s="10">
        <f>Table1372[[#This Row],[15]]/Table1372[[#This Row],[0]]</f>
        <v>0.93866666666666676</v>
      </c>
      <c r="V7" s="10">
        <f>Table1372[[#This Row],[20]]/Table1372[[#This Row],[0]]</f>
        <v>0.91388888888888886</v>
      </c>
      <c r="W7" s="10">
        <f>Table1372[[#This Row],[25]]/Table1372[[#This Row],[0]]</f>
        <v>0.89999999999999991</v>
      </c>
      <c r="X7" s="10">
        <f>Table1372[[#This Row],[50]]/Table1372[[#This Row],[0]]</f>
        <v>0.81666666666666665</v>
      </c>
      <c r="Y7" s="10">
        <f>Table1372[[#This Row],[75]]/Table1372[[#This Row],[0]]</f>
        <v>0.70763888888888893</v>
      </c>
      <c r="Z7" s="10">
        <f>Table1372[[#This Row],[100]]/Table1372[[#This Row],[0]]</f>
        <v>0.6777777777777777</v>
      </c>
      <c r="AA7" s="10">
        <f>Table1372[[#This Row],[125]]/Table1372[[#This Row],[0]]</f>
        <v>0.62777777777777777</v>
      </c>
      <c r="AB7" s="10">
        <f>Table1372[[#This Row],[150]]/Table1372[[#This Row],[0]]</f>
        <v>0.60000000000000009</v>
      </c>
      <c r="AC7" s="10">
        <f>Table1372[[#This Row],[200]]/Table1372[[#This Row],[0]]</f>
        <v>0.60000000000000009</v>
      </c>
    </row>
    <row r="8" spans="2:29" x14ac:dyDescent="0.35">
      <c r="B8" s="14" t="s">
        <v>45</v>
      </c>
      <c r="C8" s="3" t="s">
        <v>54</v>
      </c>
      <c r="D8" s="2">
        <v>15</v>
      </c>
      <c r="E8" s="2">
        <v>3</v>
      </c>
      <c r="F8" s="2"/>
      <c r="G8" s="2">
        <v>36</v>
      </c>
      <c r="H8" s="12">
        <v>33.9</v>
      </c>
      <c r="I8" s="12">
        <v>29.7</v>
      </c>
      <c r="J8" s="12">
        <v>27</v>
      </c>
      <c r="K8" s="12">
        <v>24.6</v>
      </c>
      <c r="L8" s="12">
        <v>20.832000000000001</v>
      </c>
      <c r="M8" s="12">
        <v>14.4</v>
      </c>
      <c r="N8" s="12">
        <v>14.4</v>
      </c>
      <c r="O8" s="12">
        <v>14.4</v>
      </c>
      <c r="P8" s="12">
        <v>14.4</v>
      </c>
      <c r="Q8" s="12">
        <v>14.4</v>
      </c>
      <c r="R8" s="12">
        <v>14.4</v>
      </c>
      <c r="S8" s="11">
        <f>Table1372[[#This Row],[5]]/Table1372[[#This Row],[0]]</f>
        <v>0.94166666666666665</v>
      </c>
      <c r="T8" s="10">
        <f>Table1372[[#This Row],[10]]/Table1372[[#This Row],[0]]</f>
        <v>0.82499999999999996</v>
      </c>
      <c r="U8" s="10">
        <f>Table1372[[#This Row],[15]]/Table1372[[#This Row],[0]]</f>
        <v>0.75</v>
      </c>
      <c r="V8" s="10">
        <f>Table1372[[#This Row],[20]]/Table1372[[#This Row],[0]]</f>
        <v>0.68333333333333335</v>
      </c>
      <c r="W8" s="10">
        <f>Table1372[[#This Row],[25]]/Table1372[[#This Row],[0]]</f>
        <v>0.57866666666666666</v>
      </c>
      <c r="X8" s="10">
        <f>Table1372[[#This Row],[50]]/Table1372[[#This Row],[0]]</f>
        <v>0.4</v>
      </c>
      <c r="Y8" s="10">
        <f>Table1372[[#This Row],[75]]/Table1372[[#This Row],[0]]</f>
        <v>0.4</v>
      </c>
      <c r="Z8" s="10">
        <f>Table1372[[#This Row],[100]]/Table1372[[#This Row],[0]]</f>
        <v>0.4</v>
      </c>
      <c r="AA8" s="10">
        <f>Table1372[[#This Row],[125]]/Table1372[[#This Row],[0]]</f>
        <v>0.4</v>
      </c>
      <c r="AB8" s="10">
        <f>Table1372[[#This Row],[150]]/Table1372[[#This Row],[0]]</f>
        <v>0.4</v>
      </c>
      <c r="AC8" s="10">
        <f>Table1372[[#This Row],[200]]/Table1372[[#This Row],[0]]</f>
        <v>0.4</v>
      </c>
    </row>
    <row r="9" spans="2:29" x14ac:dyDescent="0.35">
      <c r="B9" s="14" t="s">
        <v>45</v>
      </c>
      <c r="C9" s="3">
        <v>1911</v>
      </c>
      <c r="D9" s="2">
        <v>7</v>
      </c>
      <c r="E9" s="2">
        <v>5</v>
      </c>
      <c r="F9" s="2"/>
      <c r="G9" s="2">
        <v>45</v>
      </c>
      <c r="H9" s="12">
        <v>44.6</v>
      </c>
      <c r="I9" s="12">
        <v>43.5</v>
      </c>
      <c r="J9" s="12">
        <v>42.2</v>
      </c>
      <c r="K9" s="12">
        <v>41.1</v>
      </c>
      <c r="L9" s="12">
        <v>40.5</v>
      </c>
      <c r="M9" s="12">
        <v>36.700000000000003</v>
      </c>
      <c r="N9" s="12">
        <v>31.844000000000001</v>
      </c>
      <c r="O9" s="13">
        <v>30.5</v>
      </c>
      <c r="P9" s="13">
        <v>28.3</v>
      </c>
      <c r="Q9" s="13">
        <v>27</v>
      </c>
      <c r="R9" s="12">
        <v>27</v>
      </c>
      <c r="S9" s="11">
        <f>Table1372[[#This Row],[5]]/Table1372[[#This Row],[0]]</f>
        <v>0.99111111111111116</v>
      </c>
      <c r="T9" s="10">
        <f>Table1372[[#This Row],[10]]/Table1372[[#This Row],[0]]</f>
        <v>0.96666666666666667</v>
      </c>
      <c r="U9" s="10">
        <f>Table1372[[#This Row],[15]]/Table1372[[#This Row],[0]]</f>
        <v>0.93777777777777782</v>
      </c>
      <c r="V9" s="10">
        <f>Table1372[[#This Row],[20]]/Table1372[[#This Row],[0]]</f>
        <v>0.91333333333333333</v>
      </c>
      <c r="W9" s="10">
        <f>Table1372[[#This Row],[25]]/Table1372[[#This Row],[0]]</f>
        <v>0.9</v>
      </c>
      <c r="X9" s="10">
        <f>Table1372[[#This Row],[50]]/Table1372[[#This Row],[0]]</f>
        <v>0.81555555555555559</v>
      </c>
      <c r="Y9" s="10">
        <f>Table1372[[#This Row],[75]]/Table1372[[#This Row],[0]]</f>
        <v>0.70764444444444452</v>
      </c>
      <c r="Z9" s="10">
        <f>Table1372[[#This Row],[100]]/Table1372[[#This Row],[0]]</f>
        <v>0.67777777777777781</v>
      </c>
      <c r="AA9" s="10">
        <f>Table1372[[#This Row],[125]]/Table1372[[#This Row],[0]]</f>
        <v>0.62888888888888894</v>
      </c>
      <c r="AB9" s="10">
        <f>Table1372[[#This Row],[150]]/Table1372[[#This Row],[0]]</f>
        <v>0.6</v>
      </c>
      <c r="AC9" s="10">
        <f>Table1372[[#This Row],[200]]/Table1372[[#This Row],[0]]</f>
        <v>0.6</v>
      </c>
    </row>
    <row r="10" spans="2:29" x14ac:dyDescent="0.35">
      <c r="B10" s="14" t="s">
        <v>45</v>
      </c>
      <c r="C10" s="3" t="s">
        <v>8</v>
      </c>
      <c r="D10" s="2">
        <v>8</v>
      </c>
      <c r="E10" s="2">
        <v>8</v>
      </c>
      <c r="F10" s="2"/>
      <c r="G10" s="2">
        <v>82</v>
      </c>
      <c r="H10" s="12">
        <v>82</v>
      </c>
      <c r="I10" s="12">
        <v>82</v>
      </c>
      <c r="J10" s="12">
        <v>82</v>
      </c>
      <c r="K10" s="12">
        <v>82</v>
      </c>
      <c r="L10" s="12">
        <v>82</v>
      </c>
      <c r="M10" s="12">
        <v>80.599999999999994</v>
      </c>
      <c r="N10" s="12">
        <v>57.061999999999998</v>
      </c>
      <c r="O10" s="13">
        <v>49.2</v>
      </c>
      <c r="P10" s="13">
        <v>49.2</v>
      </c>
      <c r="Q10" s="13">
        <v>49.2</v>
      </c>
      <c r="R10" s="12">
        <v>49.2</v>
      </c>
      <c r="S10" s="11">
        <f>Table1372[[#This Row],[5]]/Table1372[[#This Row],[0]]</f>
        <v>1</v>
      </c>
      <c r="T10" s="10">
        <f>Table1372[[#This Row],[10]]/Table1372[[#This Row],[0]]</f>
        <v>1</v>
      </c>
      <c r="U10" s="10">
        <f>Table1372[[#This Row],[15]]/Table1372[[#This Row],[0]]</f>
        <v>1</v>
      </c>
      <c r="V10" s="10">
        <f>Table1372[[#This Row],[20]]/Table1372[[#This Row],[0]]</f>
        <v>1</v>
      </c>
      <c r="W10" s="10">
        <f>Table1372[[#This Row],[25]]/Table1372[[#This Row],[0]]</f>
        <v>1</v>
      </c>
      <c r="X10" s="10">
        <f>Table1372[[#This Row],[50]]/Table1372[[#This Row],[0]]</f>
        <v>0.98292682926829267</v>
      </c>
      <c r="Y10" s="10">
        <f>Table1372[[#This Row],[75]]/Table1372[[#This Row],[0]]</f>
        <v>0.69587804878048776</v>
      </c>
      <c r="Z10" s="10">
        <f>Table1372[[#This Row],[100]]/Table1372[[#This Row],[0]]</f>
        <v>0.60000000000000009</v>
      </c>
      <c r="AA10" s="10">
        <f>Table1372[[#This Row],[125]]/Table1372[[#This Row],[0]]</f>
        <v>0.60000000000000009</v>
      </c>
      <c r="AB10" s="10">
        <f>Table1372[[#This Row],[150]]/Table1372[[#This Row],[0]]</f>
        <v>0.60000000000000009</v>
      </c>
      <c r="AC10" s="10">
        <f>Table1372[[#This Row],[200]]/Table1372[[#This Row],[0]]</f>
        <v>0.60000000000000009</v>
      </c>
    </row>
    <row r="11" spans="2:29" ht="15" thickBot="1" x14ac:dyDescent="0.4">
      <c r="B11" s="15" t="s">
        <v>45</v>
      </c>
      <c r="C11" s="16" t="s">
        <v>16</v>
      </c>
      <c r="D11" s="17">
        <v>7</v>
      </c>
      <c r="E11" s="17">
        <v>7</v>
      </c>
      <c r="F11" s="17"/>
      <c r="G11" s="17">
        <v>82</v>
      </c>
      <c r="H11" s="18">
        <v>82</v>
      </c>
      <c r="I11" s="18">
        <v>82</v>
      </c>
      <c r="J11" s="18">
        <v>82</v>
      </c>
      <c r="K11" s="18">
        <v>82</v>
      </c>
      <c r="L11" s="18">
        <v>82</v>
      </c>
      <c r="M11" s="18">
        <v>80.599999999999994</v>
      </c>
      <c r="N11" s="18">
        <v>57.061999999999998</v>
      </c>
      <c r="O11" s="19">
        <v>49.2</v>
      </c>
      <c r="P11" s="19">
        <v>49.2</v>
      </c>
      <c r="Q11" s="19">
        <v>49.2</v>
      </c>
      <c r="R11" s="18">
        <v>49.2</v>
      </c>
      <c r="S11" s="20">
        <f>Table1372[[#This Row],[5]]/Table1372[[#This Row],[0]]</f>
        <v>1</v>
      </c>
      <c r="T11" s="21">
        <f>Table1372[[#This Row],[10]]/Table1372[[#This Row],[0]]</f>
        <v>1</v>
      </c>
      <c r="U11" s="21">
        <f>Table1372[[#This Row],[15]]/Table1372[[#This Row],[0]]</f>
        <v>1</v>
      </c>
      <c r="V11" s="21">
        <f>Table1372[[#This Row],[20]]/Table1372[[#This Row],[0]]</f>
        <v>1</v>
      </c>
      <c r="W11" s="21">
        <f>Table1372[[#This Row],[25]]/Table1372[[#This Row],[0]]</f>
        <v>1</v>
      </c>
      <c r="X11" s="21">
        <f>Table1372[[#This Row],[50]]/Table1372[[#This Row],[0]]</f>
        <v>0.98292682926829267</v>
      </c>
      <c r="Y11" s="21">
        <f>Table1372[[#This Row],[75]]/Table1372[[#This Row],[0]]</f>
        <v>0.69587804878048776</v>
      </c>
      <c r="Z11" s="21">
        <f>Table1372[[#This Row],[100]]/Table1372[[#This Row],[0]]</f>
        <v>0.60000000000000009</v>
      </c>
      <c r="AA11" s="21">
        <f>Table1372[[#This Row],[125]]/Table1372[[#This Row],[0]]</f>
        <v>0.60000000000000009</v>
      </c>
      <c r="AB11" s="21">
        <f>Table1372[[#This Row],[150]]/Table1372[[#This Row],[0]]</f>
        <v>0.60000000000000009</v>
      </c>
      <c r="AC11" s="21">
        <f>Table1372[[#This Row],[200]]/Table1372[[#This Row],[0]]</f>
        <v>0.60000000000000009</v>
      </c>
    </row>
    <row r="12" spans="2:29" x14ac:dyDescent="0.35">
      <c r="B12" s="22" t="s">
        <v>46</v>
      </c>
      <c r="C12" s="23" t="s">
        <v>33</v>
      </c>
      <c r="D12" s="24">
        <v>50</v>
      </c>
      <c r="E12" s="24">
        <v>6</v>
      </c>
      <c r="F12" s="24">
        <v>850</v>
      </c>
      <c r="G12" s="24">
        <v>18</v>
      </c>
      <c r="H12" s="25">
        <v>17.100000000000001</v>
      </c>
      <c r="I12" s="25">
        <v>15.4</v>
      </c>
      <c r="J12" s="25">
        <v>14.4</v>
      </c>
      <c r="K12" s="25">
        <v>14.4</v>
      </c>
      <c r="L12" s="25">
        <v>14.377000000000001</v>
      </c>
      <c r="M12" s="25">
        <v>10.1</v>
      </c>
      <c r="N12" s="25">
        <v>7.2510000000000003</v>
      </c>
      <c r="O12" s="26">
        <v>7.2</v>
      </c>
      <c r="P12" s="26">
        <v>7.2</v>
      </c>
      <c r="Q12" s="26">
        <v>7.2</v>
      </c>
      <c r="R12" s="25">
        <v>7.2</v>
      </c>
      <c r="S12" s="27">
        <f>Table1372[[#This Row],[5]]/Table1372[[#This Row],[0]]</f>
        <v>0.95000000000000007</v>
      </c>
      <c r="T12" s="28">
        <f>Table1372[[#This Row],[10]]/Table1372[[#This Row],[0]]</f>
        <v>0.85555555555555562</v>
      </c>
      <c r="U12" s="28">
        <f>Table1372[[#This Row],[15]]/Table1372[[#This Row],[0]]</f>
        <v>0.8</v>
      </c>
      <c r="V12" s="28">
        <f>Table1372[[#This Row],[20]]/Table1372[[#This Row],[0]]</f>
        <v>0.8</v>
      </c>
      <c r="W12" s="28">
        <f>Table1372[[#This Row],[25]]/Table1372[[#This Row],[0]]</f>
        <v>0.79872222222222222</v>
      </c>
      <c r="X12" s="28">
        <f>Table1372[[#This Row],[50]]/Table1372[[#This Row],[0]]</f>
        <v>0.56111111111111112</v>
      </c>
      <c r="Y12" s="28">
        <f>Table1372[[#This Row],[75]]/Table1372[[#This Row],[0]]</f>
        <v>0.40283333333333338</v>
      </c>
      <c r="Z12" s="28">
        <f>Table1372[[#This Row],[100]]/Table1372[[#This Row],[0]]</f>
        <v>0.4</v>
      </c>
      <c r="AA12" s="28">
        <f>Table1372[[#This Row],[125]]/Table1372[[#This Row],[0]]</f>
        <v>0.4</v>
      </c>
      <c r="AB12" s="28">
        <f>Table1372[[#This Row],[150]]/Table1372[[#This Row],[0]]</f>
        <v>0.4</v>
      </c>
      <c r="AC12" s="28">
        <f>Table1372[[#This Row],[200]]/Table1372[[#This Row],[0]]</f>
        <v>0.4</v>
      </c>
    </row>
    <row r="13" spans="2:29" x14ac:dyDescent="0.35">
      <c r="B13" s="14" t="s">
        <v>46</v>
      </c>
      <c r="C13" s="3" t="s">
        <v>11</v>
      </c>
      <c r="D13" s="2">
        <v>50</v>
      </c>
      <c r="E13" s="2">
        <v>9</v>
      </c>
      <c r="F13" s="2">
        <v>800</v>
      </c>
      <c r="G13" s="2">
        <v>25</v>
      </c>
      <c r="H13" s="12">
        <v>24.4</v>
      </c>
      <c r="I13" s="12">
        <v>23.2</v>
      </c>
      <c r="J13" s="12">
        <v>22.5</v>
      </c>
      <c r="K13" s="12">
        <v>22.1</v>
      </c>
      <c r="L13" s="12">
        <v>21.353999999999999</v>
      </c>
      <c r="M13" s="12">
        <v>17.3</v>
      </c>
      <c r="N13" s="12">
        <v>11.62</v>
      </c>
      <c r="O13" s="13">
        <v>11.2</v>
      </c>
      <c r="P13" s="13">
        <v>11.2</v>
      </c>
      <c r="Q13" s="13">
        <v>11.2</v>
      </c>
      <c r="R13" s="12">
        <v>11.2</v>
      </c>
      <c r="S13" s="11">
        <f>Table1372[[#This Row],[5]]/Table1372[[#This Row],[0]]</f>
        <v>0.97599999999999998</v>
      </c>
      <c r="T13" s="10">
        <f>Table1372[[#This Row],[10]]/Table1372[[#This Row],[0]]</f>
        <v>0.92799999999999994</v>
      </c>
      <c r="U13" s="10">
        <f>Table1372[[#This Row],[15]]/Table1372[[#This Row],[0]]</f>
        <v>0.9</v>
      </c>
      <c r="V13" s="10">
        <f>Table1372[[#This Row],[20]]/Table1372[[#This Row],[0]]</f>
        <v>0.88400000000000001</v>
      </c>
      <c r="W13" s="10">
        <f>Table1372[[#This Row],[25]]/Table1372[[#This Row],[0]]</f>
        <v>0.85415999999999992</v>
      </c>
      <c r="X13" s="10">
        <f>Table1372[[#This Row],[50]]/Table1372[[#This Row],[0]]</f>
        <v>0.69200000000000006</v>
      </c>
      <c r="Y13" s="10">
        <f>Table1372[[#This Row],[75]]/Table1372[[#This Row],[0]]</f>
        <v>0.46479999999999999</v>
      </c>
      <c r="Z13" s="10">
        <f>Table1372[[#This Row],[100]]/Table1372[[#This Row],[0]]</f>
        <v>0.44799999999999995</v>
      </c>
      <c r="AA13" s="10">
        <f>Table1372[[#This Row],[125]]/Table1372[[#This Row],[0]]</f>
        <v>0.44799999999999995</v>
      </c>
      <c r="AB13" s="10">
        <f>Table1372[[#This Row],[150]]/Table1372[[#This Row],[0]]</f>
        <v>0.44799999999999995</v>
      </c>
      <c r="AC13" s="10">
        <f>Table1372[[#This Row],[200]]/Table1372[[#This Row],[0]]</f>
        <v>0.44799999999999995</v>
      </c>
    </row>
    <row r="14" spans="2:29" x14ac:dyDescent="0.35">
      <c r="B14" s="14" t="s">
        <v>46</v>
      </c>
      <c r="C14" s="3" t="s">
        <v>34</v>
      </c>
      <c r="D14" s="2">
        <v>40</v>
      </c>
      <c r="E14" s="2">
        <v>6</v>
      </c>
      <c r="F14" s="2">
        <v>850</v>
      </c>
      <c r="G14" s="2">
        <v>24</v>
      </c>
      <c r="H14" s="12">
        <v>22.8</v>
      </c>
      <c r="I14" s="12">
        <v>21.6</v>
      </c>
      <c r="J14" s="12">
        <v>20.998000000000001</v>
      </c>
      <c r="K14" s="12">
        <v>19.899999999999999</v>
      </c>
      <c r="L14" s="12">
        <v>19.2</v>
      </c>
      <c r="M14" s="12">
        <v>16.8</v>
      </c>
      <c r="N14" s="12">
        <v>12.353</v>
      </c>
      <c r="O14" s="13">
        <v>12</v>
      </c>
      <c r="P14" s="13">
        <v>12</v>
      </c>
      <c r="Q14" s="13">
        <v>12</v>
      </c>
      <c r="R14" s="12">
        <v>12</v>
      </c>
      <c r="S14" s="11">
        <f>Table1372[[#This Row],[5]]/Table1372[[#This Row],[0]]</f>
        <v>0.95000000000000007</v>
      </c>
      <c r="T14" s="10">
        <f>Table1372[[#This Row],[10]]/Table1372[[#This Row],[0]]</f>
        <v>0.9</v>
      </c>
      <c r="U14" s="10">
        <f>Table1372[[#This Row],[15]]/Table1372[[#This Row],[0]]</f>
        <v>0.87491666666666668</v>
      </c>
      <c r="V14" s="10">
        <f>Table1372[[#This Row],[20]]/Table1372[[#This Row],[0]]</f>
        <v>0.82916666666666661</v>
      </c>
      <c r="W14" s="10">
        <f>Table1372[[#This Row],[25]]/Table1372[[#This Row],[0]]</f>
        <v>0.79999999999999993</v>
      </c>
      <c r="X14" s="10">
        <f>Table1372[[#This Row],[50]]/Table1372[[#This Row],[0]]</f>
        <v>0.70000000000000007</v>
      </c>
      <c r="Y14" s="10">
        <f>Table1372[[#This Row],[75]]/Table1372[[#This Row],[0]]</f>
        <v>0.51470833333333332</v>
      </c>
      <c r="Z14" s="10">
        <f>Table1372[[#This Row],[100]]/Table1372[[#This Row],[0]]</f>
        <v>0.5</v>
      </c>
      <c r="AA14" s="10">
        <f>Table1372[[#This Row],[125]]/Table1372[[#This Row],[0]]</f>
        <v>0.5</v>
      </c>
      <c r="AB14" s="10">
        <f>Table1372[[#This Row],[150]]/Table1372[[#This Row],[0]]</f>
        <v>0.5</v>
      </c>
      <c r="AC14" s="10">
        <f>Table1372[[#This Row],[200]]/Table1372[[#This Row],[0]]</f>
        <v>0.5</v>
      </c>
    </row>
    <row r="15" spans="2:29" x14ac:dyDescent="0.35">
      <c r="B15" s="14" t="s">
        <v>46</v>
      </c>
      <c r="C15" s="3" t="s">
        <v>37</v>
      </c>
      <c r="D15" s="2">
        <v>25</v>
      </c>
      <c r="E15" s="2">
        <v>8</v>
      </c>
      <c r="F15" s="2">
        <v>900</v>
      </c>
      <c r="G15" s="2">
        <v>25</v>
      </c>
      <c r="H15" s="12">
        <v>24.4</v>
      </c>
      <c r="I15" s="12">
        <v>23.8</v>
      </c>
      <c r="J15" s="12">
        <v>23.123000000000001</v>
      </c>
      <c r="K15" s="12">
        <v>22</v>
      </c>
      <c r="L15" s="12">
        <v>21.25</v>
      </c>
      <c r="M15" s="12">
        <v>16.2</v>
      </c>
      <c r="N15" s="12">
        <v>12.6</v>
      </c>
      <c r="O15" s="13">
        <v>12.5</v>
      </c>
      <c r="P15" s="13">
        <v>12.5</v>
      </c>
      <c r="Q15" s="13">
        <v>12.5</v>
      </c>
      <c r="R15" s="12">
        <v>12.5</v>
      </c>
      <c r="S15" s="11">
        <f>Table1372[[#This Row],[5]]/Table1372[[#This Row],[0]]</f>
        <v>0.97599999999999998</v>
      </c>
      <c r="T15" s="10">
        <f>Table1372[[#This Row],[10]]/Table1372[[#This Row],[0]]</f>
        <v>0.95200000000000007</v>
      </c>
      <c r="U15" s="10">
        <f>Table1372[[#This Row],[15]]/Table1372[[#This Row],[0]]</f>
        <v>0.92492000000000008</v>
      </c>
      <c r="V15" s="10">
        <f>Table1372[[#This Row],[20]]/Table1372[[#This Row],[0]]</f>
        <v>0.88</v>
      </c>
      <c r="W15" s="10">
        <f>Table1372[[#This Row],[25]]/Table1372[[#This Row],[0]]</f>
        <v>0.85</v>
      </c>
      <c r="X15" s="10">
        <f>Table1372[[#This Row],[50]]/Table1372[[#This Row],[0]]</f>
        <v>0.64800000000000002</v>
      </c>
      <c r="Y15" s="10">
        <f>Table1372[[#This Row],[75]]/Table1372[[#This Row],[0]]</f>
        <v>0.504</v>
      </c>
      <c r="Z15" s="10">
        <f>Table1372[[#This Row],[100]]/Table1372[[#This Row],[0]]</f>
        <v>0.5</v>
      </c>
      <c r="AA15" s="10">
        <f>Table1372[[#This Row],[125]]/Table1372[[#This Row],[0]]</f>
        <v>0.5</v>
      </c>
      <c r="AB15" s="10">
        <f>Table1372[[#This Row],[150]]/Table1372[[#This Row],[0]]</f>
        <v>0.5</v>
      </c>
      <c r="AC15" s="10">
        <f>Table1372[[#This Row],[200]]/Table1372[[#This Row],[0]]</f>
        <v>0.5</v>
      </c>
    </row>
    <row r="16" spans="2:29" x14ac:dyDescent="0.35">
      <c r="B16" s="14" t="s">
        <v>46</v>
      </c>
      <c r="C16" s="3" t="s">
        <v>35</v>
      </c>
      <c r="D16" s="2">
        <v>30</v>
      </c>
      <c r="E16" s="2">
        <v>7</v>
      </c>
      <c r="F16" s="2">
        <v>800</v>
      </c>
      <c r="G16" s="2">
        <v>24</v>
      </c>
      <c r="H16" s="12">
        <v>23.7</v>
      </c>
      <c r="I16" s="12">
        <v>22.8</v>
      </c>
      <c r="J16" s="12">
        <v>21.724</v>
      </c>
      <c r="K16" s="12">
        <v>20.9</v>
      </c>
      <c r="L16" s="12">
        <v>20.399999999999999</v>
      </c>
      <c r="M16" s="12">
        <v>18.8</v>
      </c>
      <c r="N16" s="12">
        <v>12.484</v>
      </c>
      <c r="O16" s="13">
        <v>12</v>
      </c>
      <c r="P16" s="13">
        <v>12</v>
      </c>
      <c r="Q16" s="13">
        <v>12</v>
      </c>
      <c r="R16" s="12">
        <v>12</v>
      </c>
      <c r="S16" s="11">
        <f>Table1372[[#This Row],[5]]/Table1372[[#This Row],[0]]</f>
        <v>0.98749999999999993</v>
      </c>
      <c r="T16" s="10">
        <f>Table1372[[#This Row],[10]]/Table1372[[#This Row],[0]]</f>
        <v>0.95000000000000007</v>
      </c>
      <c r="U16" s="10">
        <f>Table1372[[#This Row],[15]]/Table1372[[#This Row],[0]]</f>
        <v>0.90516666666666667</v>
      </c>
      <c r="V16" s="10">
        <f>Table1372[[#This Row],[20]]/Table1372[[#This Row],[0]]</f>
        <v>0.87083333333333324</v>
      </c>
      <c r="W16" s="10">
        <f>Table1372[[#This Row],[25]]/Table1372[[#This Row],[0]]</f>
        <v>0.85</v>
      </c>
      <c r="X16" s="10">
        <f>Table1372[[#This Row],[50]]/Table1372[[#This Row],[0]]</f>
        <v>0.78333333333333333</v>
      </c>
      <c r="Y16" s="10">
        <f>Table1372[[#This Row],[75]]/Table1372[[#This Row],[0]]</f>
        <v>0.52016666666666667</v>
      </c>
      <c r="Z16" s="10">
        <f>Table1372[[#This Row],[100]]/Table1372[[#This Row],[0]]</f>
        <v>0.5</v>
      </c>
      <c r="AA16" s="10">
        <f>Table1372[[#This Row],[125]]/Table1372[[#This Row],[0]]</f>
        <v>0.5</v>
      </c>
      <c r="AB16" s="10">
        <f>Table1372[[#This Row],[150]]/Table1372[[#This Row],[0]]</f>
        <v>0.5</v>
      </c>
      <c r="AC16" s="10">
        <f>Table1372[[#This Row],[200]]/Table1372[[#This Row],[0]]</f>
        <v>0.5</v>
      </c>
    </row>
    <row r="17" spans="2:29" x14ac:dyDescent="0.35">
      <c r="B17" s="14" t="s">
        <v>46</v>
      </c>
      <c r="C17" s="3" t="s">
        <v>36</v>
      </c>
      <c r="D17" s="2">
        <v>25</v>
      </c>
      <c r="E17" s="2">
        <v>7</v>
      </c>
      <c r="F17" s="2">
        <v>950</v>
      </c>
      <c r="G17" s="2">
        <v>22</v>
      </c>
      <c r="H17" s="12">
        <v>20.9</v>
      </c>
      <c r="I17" s="12">
        <v>19.8</v>
      </c>
      <c r="J17" s="12">
        <v>19.248999999999999</v>
      </c>
      <c r="K17" s="12">
        <v>18.3</v>
      </c>
      <c r="L17" s="12">
        <v>17.600000000000001</v>
      </c>
      <c r="M17" s="12">
        <v>15.2</v>
      </c>
      <c r="N17" s="12">
        <v>11.202</v>
      </c>
      <c r="O17" s="13">
        <v>11</v>
      </c>
      <c r="P17" s="13">
        <v>11</v>
      </c>
      <c r="Q17" s="13">
        <v>11</v>
      </c>
      <c r="R17" s="12">
        <v>11</v>
      </c>
      <c r="S17" s="11">
        <f>Table1372[[#This Row],[5]]/Table1372[[#This Row],[0]]</f>
        <v>0.95</v>
      </c>
      <c r="T17" s="10">
        <f>Table1372[[#This Row],[10]]/Table1372[[#This Row],[0]]</f>
        <v>0.9</v>
      </c>
      <c r="U17" s="10">
        <f>Table1372[[#This Row],[15]]/Table1372[[#This Row],[0]]</f>
        <v>0.87495454545454543</v>
      </c>
      <c r="V17" s="10">
        <f>Table1372[[#This Row],[20]]/Table1372[[#This Row],[0]]</f>
        <v>0.8318181818181819</v>
      </c>
      <c r="W17" s="10">
        <f>Table1372[[#This Row],[25]]/Table1372[[#This Row],[0]]</f>
        <v>0.8</v>
      </c>
      <c r="X17" s="10">
        <f>Table1372[[#This Row],[50]]/Table1372[[#This Row],[0]]</f>
        <v>0.69090909090909092</v>
      </c>
      <c r="Y17" s="10">
        <f>Table1372[[#This Row],[75]]/Table1372[[#This Row],[0]]</f>
        <v>0.50918181818181818</v>
      </c>
      <c r="Z17" s="10">
        <f>Table1372[[#This Row],[100]]/Table1372[[#This Row],[0]]</f>
        <v>0.5</v>
      </c>
      <c r="AA17" s="10">
        <f>Table1372[[#This Row],[125]]/Table1372[[#This Row],[0]]</f>
        <v>0.5</v>
      </c>
      <c r="AB17" s="10">
        <f>Table1372[[#This Row],[150]]/Table1372[[#This Row],[0]]</f>
        <v>0.5</v>
      </c>
      <c r="AC17" s="10">
        <f>Table1372[[#This Row],[200]]/Table1372[[#This Row],[0]]</f>
        <v>0.5</v>
      </c>
    </row>
    <row r="18" spans="2:29" x14ac:dyDescent="0.35">
      <c r="B18" s="14" t="s">
        <v>46</v>
      </c>
      <c r="C18" s="3" t="s">
        <v>38</v>
      </c>
      <c r="D18" s="2">
        <v>20</v>
      </c>
      <c r="E18" s="2">
        <v>9</v>
      </c>
      <c r="F18" s="2">
        <v>900</v>
      </c>
      <c r="G18" s="2">
        <v>25</v>
      </c>
      <c r="H18" s="12">
        <v>25</v>
      </c>
      <c r="I18" s="12">
        <v>25</v>
      </c>
      <c r="J18" s="12">
        <v>24.111999999999998</v>
      </c>
      <c r="K18" s="12">
        <v>22.4</v>
      </c>
      <c r="L18" s="12">
        <v>21.25</v>
      </c>
      <c r="M18" s="12">
        <v>19.399999999999999</v>
      </c>
      <c r="N18" s="12">
        <v>13.034000000000001</v>
      </c>
      <c r="O18" s="13">
        <v>12.5</v>
      </c>
      <c r="P18" s="13">
        <v>12.5</v>
      </c>
      <c r="Q18" s="13">
        <v>12.5</v>
      </c>
      <c r="R18" s="12">
        <v>12.5</v>
      </c>
      <c r="S18" s="11">
        <f>Table1372[[#This Row],[5]]/Table1372[[#This Row],[0]]</f>
        <v>1</v>
      </c>
      <c r="T18" s="10">
        <f>Table1372[[#This Row],[10]]/Table1372[[#This Row],[0]]</f>
        <v>1</v>
      </c>
      <c r="U18" s="10">
        <f>Table1372[[#This Row],[15]]/Table1372[[#This Row],[0]]</f>
        <v>0.96447999999999989</v>
      </c>
      <c r="V18" s="10">
        <f>Table1372[[#This Row],[20]]/Table1372[[#This Row],[0]]</f>
        <v>0.89599999999999991</v>
      </c>
      <c r="W18" s="10">
        <f>Table1372[[#This Row],[25]]/Table1372[[#This Row],[0]]</f>
        <v>0.85</v>
      </c>
      <c r="X18" s="10">
        <f>Table1372[[#This Row],[50]]/Table1372[[#This Row],[0]]</f>
        <v>0.77599999999999991</v>
      </c>
      <c r="Y18" s="10">
        <f>Table1372[[#This Row],[75]]/Table1372[[#This Row],[0]]</f>
        <v>0.52136000000000005</v>
      </c>
      <c r="Z18" s="10">
        <f>Table1372[[#This Row],[100]]/Table1372[[#This Row],[0]]</f>
        <v>0.5</v>
      </c>
      <c r="AA18" s="10">
        <f>Table1372[[#This Row],[125]]/Table1372[[#This Row],[0]]</f>
        <v>0.5</v>
      </c>
      <c r="AB18" s="10">
        <f>Table1372[[#This Row],[150]]/Table1372[[#This Row],[0]]</f>
        <v>0.5</v>
      </c>
      <c r="AC18" s="10">
        <f>Table1372[[#This Row],[200]]/Table1372[[#This Row],[0]]</f>
        <v>0.5</v>
      </c>
    </row>
    <row r="19" spans="2:29" x14ac:dyDescent="0.35">
      <c r="B19" s="14" t="s">
        <v>46</v>
      </c>
      <c r="C19" s="3" t="s">
        <v>40</v>
      </c>
      <c r="D19" s="2">
        <v>20</v>
      </c>
      <c r="E19" s="2">
        <v>10</v>
      </c>
      <c r="F19" s="2">
        <v>800</v>
      </c>
      <c r="G19" s="2">
        <v>25</v>
      </c>
      <c r="H19" s="12">
        <v>25</v>
      </c>
      <c r="I19" s="12">
        <v>25</v>
      </c>
      <c r="J19" s="12">
        <v>24.048999999999999</v>
      </c>
      <c r="K19" s="12">
        <v>22.4</v>
      </c>
      <c r="L19" s="12">
        <v>21.25</v>
      </c>
      <c r="M19" s="12">
        <v>19.399999999999999</v>
      </c>
      <c r="N19" s="12">
        <v>13.052</v>
      </c>
      <c r="O19" s="13">
        <v>12.5</v>
      </c>
      <c r="P19" s="13">
        <v>12.5</v>
      </c>
      <c r="Q19" s="13">
        <v>12.5</v>
      </c>
      <c r="R19" s="12">
        <v>12.5</v>
      </c>
      <c r="S19" s="11">
        <f>Table1372[[#This Row],[5]]/Table1372[[#This Row],[0]]</f>
        <v>1</v>
      </c>
      <c r="T19" s="10">
        <f>Table1372[[#This Row],[10]]/Table1372[[#This Row],[0]]</f>
        <v>1</v>
      </c>
      <c r="U19" s="10">
        <f>Table1372[[#This Row],[15]]/Table1372[[#This Row],[0]]</f>
        <v>0.96195999999999993</v>
      </c>
      <c r="V19" s="10">
        <f>Table1372[[#This Row],[20]]/Table1372[[#This Row],[0]]</f>
        <v>0.89599999999999991</v>
      </c>
      <c r="W19" s="10">
        <f>Table1372[[#This Row],[25]]/Table1372[[#This Row],[0]]</f>
        <v>0.85</v>
      </c>
      <c r="X19" s="10">
        <f>Table1372[[#This Row],[50]]/Table1372[[#This Row],[0]]</f>
        <v>0.77599999999999991</v>
      </c>
      <c r="Y19" s="10">
        <f>Table1372[[#This Row],[75]]/Table1372[[#This Row],[0]]</f>
        <v>0.52207999999999999</v>
      </c>
      <c r="Z19" s="10">
        <f>Table1372[[#This Row],[100]]/Table1372[[#This Row],[0]]</f>
        <v>0.5</v>
      </c>
      <c r="AA19" s="10">
        <f>Table1372[[#This Row],[125]]/Table1372[[#This Row],[0]]</f>
        <v>0.5</v>
      </c>
      <c r="AB19" s="10">
        <f>Table1372[[#This Row],[150]]/Table1372[[#This Row],[0]]</f>
        <v>0.5</v>
      </c>
      <c r="AC19" s="10">
        <f>Table1372[[#This Row],[200]]/Table1372[[#This Row],[0]]</f>
        <v>0.5</v>
      </c>
    </row>
    <row r="20" spans="2:29" ht="15" thickBot="1" x14ac:dyDescent="0.4">
      <c r="B20" s="15" t="s">
        <v>46</v>
      </c>
      <c r="C20" s="16" t="s">
        <v>39</v>
      </c>
      <c r="D20" s="17">
        <v>30</v>
      </c>
      <c r="E20" s="17">
        <v>9</v>
      </c>
      <c r="F20" s="17">
        <v>600</v>
      </c>
      <c r="G20" s="17">
        <v>27</v>
      </c>
      <c r="H20" s="18">
        <v>26.7</v>
      </c>
      <c r="I20" s="18">
        <v>26.1</v>
      </c>
      <c r="J20" s="18">
        <v>25.65</v>
      </c>
      <c r="K20" s="18">
        <v>24.4</v>
      </c>
      <c r="L20" s="18">
        <v>22.95</v>
      </c>
      <c r="M20" s="18">
        <v>21.1</v>
      </c>
      <c r="N20" s="18">
        <v>15.992000000000001</v>
      </c>
      <c r="O20" s="19">
        <v>15.7</v>
      </c>
      <c r="P20" s="19">
        <v>15.7</v>
      </c>
      <c r="Q20" s="19">
        <v>15.7</v>
      </c>
      <c r="R20" s="18">
        <v>15.7</v>
      </c>
      <c r="S20" s="20">
        <f>Table1372[[#This Row],[5]]/Table1372[[#This Row],[0]]</f>
        <v>0.98888888888888882</v>
      </c>
      <c r="T20" s="21">
        <f>Table1372[[#This Row],[10]]/Table1372[[#This Row],[0]]</f>
        <v>0.96666666666666667</v>
      </c>
      <c r="U20" s="21">
        <f>Table1372[[#This Row],[15]]/Table1372[[#This Row],[0]]</f>
        <v>0.95</v>
      </c>
      <c r="V20" s="21">
        <f>Table1372[[#This Row],[20]]/Table1372[[#This Row],[0]]</f>
        <v>0.90370370370370368</v>
      </c>
      <c r="W20" s="21">
        <f>Table1372[[#This Row],[25]]/Table1372[[#This Row],[0]]</f>
        <v>0.85</v>
      </c>
      <c r="X20" s="21">
        <f>Table1372[[#This Row],[50]]/Table1372[[#This Row],[0]]</f>
        <v>0.78148148148148155</v>
      </c>
      <c r="Y20" s="21">
        <f>Table1372[[#This Row],[75]]/Table1372[[#This Row],[0]]</f>
        <v>0.59229629629629632</v>
      </c>
      <c r="Z20" s="21">
        <f>Table1372[[#This Row],[100]]/Table1372[[#This Row],[0]]</f>
        <v>0.58148148148148149</v>
      </c>
      <c r="AA20" s="21">
        <f>Table1372[[#This Row],[125]]/Table1372[[#This Row],[0]]</f>
        <v>0.58148148148148149</v>
      </c>
      <c r="AB20" s="21">
        <f>Table1372[[#This Row],[150]]/Table1372[[#This Row],[0]]</f>
        <v>0.58148148148148149</v>
      </c>
      <c r="AC20" s="21">
        <f>Table1372[[#This Row],[200]]/Table1372[[#This Row],[0]]</f>
        <v>0.58148148148148149</v>
      </c>
    </row>
    <row r="21" spans="2:29" x14ac:dyDescent="0.35">
      <c r="B21" s="22" t="s">
        <v>47</v>
      </c>
      <c r="C21" s="23" t="s">
        <v>29</v>
      </c>
      <c r="D21" s="24">
        <v>30</v>
      </c>
      <c r="E21" s="24">
        <v>10</v>
      </c>
      <c r="F21" s="24">
        <v>740</v>
      </c>
      <c r="G21" s="24">
        <v>29</v>
      </c>
      <c r="H21" s="25">
        <v>29</v>
      </c>
      <c r="I21" s="25">
        <v>29</v>
      </c>
      <c r="J21" s="25">
        <v>28.661999999999999</v>
      </c>
      <c r="K21" s="25">
        <v>27.8</v>
      </c>
      <c r="L21" s="25">
        <v>26.695</v>
      </c>
      <c r="M21" s="25">
        <v>21.3</v>
      </c>
      <c r="N21" s="25">
        <v>18.366</v>
      </c>
      <c r="O21" s="26">
        <v>18.3</v>
      </c>
      <c r="P21" s="26">
        <v>18.3</v>
      </c>
      <c r="Q21" s="26">
        <v>18.3</v>
      </c>
      <c r="R21" s="25">
        <v>18.3</v>
      </c>
      <c r="S21" s="27">
        <f>Table1372[[#This Row],[5]]/Table1372[[#This Row],[0]]</f>
        <v>1</v>
      </c>
      <c r="T21" s="28">
        <f>Table1372[[#This Row],[10]]/Table1372[[#This Row],[0]]</f>
        <v>1</v>
      </c>
      <c r="U21" s="28">
        <f>Table1372[[#This Row],[15]]/Table1372[[#This Row],[0]]</f>
        <v>0.9883448275862069</v>
      </c>
      <c r="V21" s="28">
        <f>Table1372[[#This Row],[20]]/Table1372[[#This Row],[0]]</f>
        <v>0.95862068965517244</v>
      </c>
      <c r="W21" s="28">
        <f>Table1372[[#This Row],[25]]/Table1372[[#This Row],[0]]</f>
        <v>0.92051724137931035</v>
      </c>
      <c r="X21" s="28">
        <f>Table1372[[#This Row],[50]]/Table1372[[#This Row],[0]]</f>
        <v>0.73448275862068968</v>
      </c>
      <c r="Y21" s="28">
        <f>Table1372[[#This Row],[75]]/Table1372[[#This Row],[0]]</f>
        <v>0.63331034482758619</v>
      </c>
      <c r="Z21" s="28">
        <f>Table1372[[#This Row],[100]]/Table1372[[#This Row],[0]]</f>
        <v>0.63103448275862073</v>
      </c>
      <c r="AA21" s="28">
        <f>Table1372[[#This Row],[125]]/Table1372[[#This Row],[0]]</f>
        <v>0.63103448275862073</v>
      </c>
      <c r="AB21" s="28">
        <f>Table1372[[#This Row],[150]]/Table1372[[#This Row],[0]]</f>
        <v>0.63103448275862073</v>
      </c>
      <c r="AC21" s="28">
        <f>Table1372[[#This Row],[200]]/Table1372[[#This Row],[0]]</f>
        <v>0.63103448275862073</v>
      </c>
    </row>
    <row r="22" spans="2:29" x14ac:dyDescent="0.35">
      <c r="B22" s="14" t="s">
        <v>47</v>
      </c>
      <c r="C22" s="3" t="s">
        <v>19</v>
      </c>
      <c r="D22" s="2">
        <v>30</v>
      </c>
      <c r="E22" s="2">
        <v>12</v>
      </c>
      <c r="F22" s="2">
        <v>750</v>
      </c>
      <c r="G22" s="2">
        <v>29</v>
      </c>
      <c r="H22" s="12">
        <v>29</v>
      </c>
      <c r="I22" s="12">
        <v>29</v>
      </c>
      <c r="J22" s="12">
        <v>29</v>
      </c>
      <c r="K22" s="12">
        <v>28.3</v>
      </c>
      <c r="L22" s="12">
        <v>26.681000000000001</v>
      </c>
      <c r="M22" s="12">
        <v>22.3</v>
      </c>
      <c r="N22" s="12">
        <v>20.722000000000001</v>
      </c>
      <c r="O22" s="13">
        <v>20.6</v>
      </c>
      <c r="P22" s="13">
        <v>20.6</v>
      </c>
      <c r="Q22" s="13">
        <v>20.6</v>
      </c>
      <c r="R22" s="12">
        <v>20.6</v>
      </c>
      <c r="S22" s="11">
        <f>Table1372[[#This Row],[5]]/Table1372[[#This Row],[0]]</f>
        <v>1</v>
      </c>
      <c r="T22" s="10">
        <f>Table1372[[#This Row],[10]]/Table1372[[#This Row],[0]]</f>
        <v>1</v>
      </c>
      <c r="U22" s="10">
        <f>Table1372[[#This Row],[15]]/Table1372[[#This Row],[0]]</f>
        <v>1</v>
      </c>
      <c r="V22" s="10">
        <f>Table1372[[#This Row],[20]]/Table1372[[#This Row],[0]]</f>
        <v>0.9758620689655173</v>
      </c>
      <c r="W22" s="10">
        <f>Table1372[[#This Row],[25]]/Table1372[[#This Row],[0]]</f>
        <v>0.92003448275862076</v>
      </c>
      <c r="X22" s="10">
        <f>Table1372[[#This Row],[50]]/Table1372[[#This Row],[0]]</f>
        <v>0.76896551724137929</v>
      </c>
      <c r="Y22" s="10">
        <f>Table1372[[#This Row],[75]]/Table1372[[#This Row],[0]]</f>
        <v>0.71455172413793111</v>
      </c>
      <c r="Z22" s="10">
        <f>Table1372[[#This Row],[100]]/Table1372[[#This Row],[0]]</f>
        <v>0.71034482758620698</v>
      </c>
      <c r="AA22" s="10">
        <f>Table1372[[#This Row],[125]]/Table1372[[#This Row],[0]]</f>
        <v>0.71034482758620698</v>
      </c>
      <c r="AB22" s="10">
        <f>Table1372[[#This Row],[150]]/Table1372[[#This Row],[0]]</f>
        <v>0.71034482758620698</v>
      </c>
      <c r="AC22" s="10">
        <f>Table1372[[#This Row],[200]]/Table1372[[#This Row],[0]]</f>
        <v>0.71034482758620698</v>
      </c>
    </row>
    <row r="23" spans="2:29" x14ac:dyDescent="0.35">
      <c r="B23" s="14" t="s">
        <v>47</v>
      </c>
      <c r="C23" s="3" t="s">
        <v>28</v>
      </c>
      <c r="D23" s="2">
        <v>30</v>
      </c>
      <c r="E23" s="2">
        <v>9</v>
      </c>
      <c r="F23" s="2">
        <v>650</v>
      </c>
      <c r="G23" s="2">
        <v>29</v>
      </c>
      <c r="H23" s="12">
        <v>29</v>
      </c>
      <c r="I23" s="12">
        <v>29</v>
      </c>
      <c r="J23" s="12">
        <v>29</v>
      </c>
      <c r="K23" s="12">
        <v>28.5</v>
      </c>
      <c r="L23" s="12">
        <v>27.277000000000001</v>
      </c>
      <c r="M23" s="12">
        <v>21.7</v>
      </c>
      <c r="N23" s="12">
        <v>20.370999999999999</v>
      </c>
      <c r="O23" s="13">
        <v>20.3</v>
      </c>
      <c r="P23" s="13">
        <v>20.3</v>
      </c>
      <c r="Q23" s="13">
        <v>20.3</v>
      </c>
      <c r="R23" s="12">
        <v>20.3</v>
      </c>
      <c r="S23" s="11">
        <f>Table1372[[#This Row],[5]]/Table1372[[#This Row],[0]]</f>
        <v>1</v>
      </c>
      <c r="T23" s="10">
        <f>Table1372[[#This Row],[10]]/Table1372[[#This Row],[0]]</f>
        <v>1</v>
      </c>
      <c r="U23" s="10">
        <f>Table1372[[#This Row],[15]]/Table1372[[#This Row],[0]]</f>
        <v>1</v>
      </c>
      <c r="V23" s="10">
        <f>Table1372[[#This Row],[20]]/Table1372[[#This Row],[0]]</f>
        <v>0.98275862068965514</v>
      </c>
      <c r="W23" s="10">
        <f>Table1372[[#This Row],[25]]/Table1372[[#This Row],[0]]</f>
        <v>0.94058620689655181</v>
      </c>
      <c r="X23" s="10">
        <f>Table1372[[#This Row],[50]]/Table1372[[#This Row],[0]]</f>
        <v>0.74827586206896546</v>
      </c>
      <c r="Y23" s="10">
        <f>Table1372[[#This Row],[75]]/Table1372[[#This Row],[0]]</f>
        <v>0.70244827586206893</v>
      </c>
      <c r="Z23" s="10">
        <f>Table1372[[#This Row],[100]]/Table1372[[#This Row],[0]]</f>
        <v>0.70000000000000007</v>
      </c>
      <c r="AA23" s="10">
        <f>Table1372[[#This Row],[125]]/Table1372[[#This Row],[0]]</f>
        <v>0.70000000000000007</v>
      </c>
      <c r="AB23" s="10">
        <f>Table1372[[#This Row],[150]]/Table1372[[#This Row],[0]]</f>
        <v>0.70000000000000007</v>
      </c>
      <c r="AC23" s="10">
        <f>Table1372[[#This Row],[200]]/Table1372[[#This Row],[0]]</f>
        <v>0.70000000000000007</v>
      </c>
    </row>
    <row r="24" spans="2:29" x14ac:dyDescent="0.35">
      <c r="B24" s="14" t="s">
        <v>47</v>
      </c>
      <c r="C24" s="3" t="s">
        <v>21</v>
      </c>
      <c r="D24" s="2">
        <v>30</v>
      </c>
      <c r="E24" s="2">
        <v>10</v>
      </c>
      <c r="F24" s="2">
        <v>800</v>
      </c>
      <c r="G24" s="2">
        <v>28</v>
      </c>
      <c r="H24" s="12">
        <v>28</v>
      </c>
      <c r="I24" s="12">
        <v>28</v>
      </c>
      <c r="J24" s="12">
        <v>28</v>
      </c>
      <c r="K24" s="12">
        <v>27.5</v>
      </c>
      <c r="L24" s="12">
        <v>26.311</v>
      </c>
      <c r="M24" s="12">
        <v>20.399999999999999</v>
      </c>
      <c r="N24" s="12">
        <v>18.271999999999998</v>
      </c>
      <c r="O24" s="13">
        <v>18.2</v>
      </c>
      <c r="P24" s="13">
        <v>18.2</v>
      </c>
      <c r="Q24" s="13">
        <v>18.2</v>
      </c>
      <c r="R24" s="12">
        <v>18.2</v>
      </c>
      <c r="S24" s="11">
        <f>Table1372[[#This Row],[5]]/Table1372[[#This Row],[0]]</f>
        <v>1</v>
      </c>
      <c r="T24" s="10">
        <f>Table1372[[#This Row],[10]]/Table1372[[#This Row],[0]]</f>
        <v>1</v>
      </c>
      <c r="U24" s="10">
        <f>Table1372[[#This Row],[15]]/Table1372[[#This Row],[0]]</f>
        <v>1</v>
      </c>
      <c r="V24" s="10">
        <f>Table1372[[#This Row],[20]]/Table1372[[#This Row],[0]]</f>
        <v>0.9821428571428571</v>
      </c>
      <c r="W24" s="10">
        <f>Table1372[[#This Row],[25]]/Table1372[[#This Row],[0]]</f>
        <v>0.93967857142857147</v>
      </c>
      <c r="X24" s="10">
        <f>Table1372[[#This Row],[50]]/Table1372[[#This Row],[0]]</f>
        <v>0.72857142857142854</v>
      </c>
      <c r="Y24" s="10">
        <f>Table1372[[#This Row],[75]]/Table1372[[#This Row],[0]]</f>
        <v>0.65257142857142847</v>
      </c>
      <c r="Z24" s="10">
        <f>Table1372[[#This Row],[100]]/Table1372[[#This Row],[0]]</f>
        <v>0.65</v>
      </c>
      <c r="AA24" s="10">
        <f>Table1372[[#This Row],[125]]/Table1372[[#This Row],[0]]</f>
        <v>0.65</v>
      </c>
      <c r="AB24" s="10">
        <f>Table1372[[#This Row],[150]]/Table1372[[#This Row],[0]]</f>
        <v>0.65</v>
      </c>
      <c r="AC24" s="10">
        <f>Table1372[[#This Row],[200]]/Table1372[[#This Row],[0]]</f>
        <v>0.65</v>
      </c>
    </row>
    <row r="25" spans="2:29" x14ac:dyDescent="0.35">
      <c r="B25" s="14" t="s">
        <v>47</v>
      </c>
      <c r="C25" s="3" t="s">
        <v>30</v>
      </c>
      <c r="D25" s="2">
        <v>30</v>
      </c>
      <c r="E25" s="2">
        <v>11</v>
      </c>
      <c r="F25" s="2">
        <v>750</v>
      </c>
      <c r="G25" s="2">
        <v>29</v>
      </c>
      <c r="H25" s="12">
        <v>29</v>
      </c>
      <c r="I25" s="12">
        <v>29</v>
      </c>
      <c r="J25" s="12">
        <v>28.4</v>
      </c>
      <c r="K25" s="12">
        <v>27</v>
      </c>
      <c r="L25" s="12">
        <v>19.8</v>
      </c>
      <c r="M25" s="12">
        <v>17.8</v>
      </c>
      <c r="N25" s="12">
        <v>17.8</v>
      </c>
      <c r="O25" s="13">
        <v>17.8</v>
      </c>
      <c r="P25" s="13">
        <v>17.8</v>
      </c>
      <c r="Q25" s="13">
        <v>17.8</v>
      </c>
      <c r="R25" s="12">
        <v>17.8</v>
      </c>
      <c r="S25" s="11">
        <f>Table1372[[#This Row],[5]]/Table1372[[#This Row],[0]]</f>
        <v>1</v>
      </c>
      <c r="T25" s="10">
        <f>Table1372[[#This Row],[10]]/Table1372[[#This Row],[0]]</f>
        <v>1</v>
      </c>
      <c r="U25" s="10">
        <f>Table1372[[#This Row],[15]]/Table1372[[#This Row],[0]]</f>
        <v>0.97931034482758617</v>
      </c>
      <c r="V25" s="10">
        <f>Table1372[[#This Row],[20]]/Table1372[[#This Row],[0]]</f>
        <v>0.93103448275862066</v>
      </c>
      <c r="W25" s="10">
        <f>Table1372[[#This Row],[25]]/Table1372[[#This Row],[0]]</f>
        <v>0.6827586206896552</v>
      </c>
      <c r="X25" s="10">
        <f>Table1372[[#This Row],[50]]/Table1372[[#This Row],[0]]</f>
        <v>0.61379310344827587</v>
      </c>
      <c r="Y25" s="10">
        <f>Table1372[[#This Row],[75]]/Table1372[[#This Row],[0]]</f>
        <v>0.61379310344827587</v>
      </c>
      <c r="Z25" s="10">
        <f>Table1372[[#This Row],[100]]/Table1372[[#This Row],[0]]</f>
        <v>0.61379310344827587</v>
      </c>
      <c r="AA25" s="10">
        <f>Table1372[[#This Row],[125]]/Table1372[[#This Row],[0]]</f>
        <v>0.61379310344827587</v>
      </c>
      <c r="AB25" s="10">
        <f>Table1372[[#This Row],[150]]/Table1372[[#This Row],[0]]</f>
        <v>0.61379310344827587</v>
      </c>
      <c r="AC25" s="10">
        <f>Table1372[[#This Row],[200]]/Table1372[[#This Row],[0]]</f>
        <v>0.61379310344827587</v>
      </c>
    </row>
    <row r="26" spans="2:29" ht="15" thickBot="1" x14ac:dyDescent="0.4">
      <c r="B26" s="15" t="s">
        <v>47</v>
      </c>
      <c r="C26" s="16" t="s">
        <v>17</v>
      </c>
      <c r="D26" s="17">
        <v>30</v>
      </c>
      <c r="E26" s="17">
        <v>10</v>
      </c>
      <c r="F26" s="17">
        <v>750</v>
      </c>
      <c r="G26" s="17">
        <v>28</v>
      </c>
      <c r="H26" s="18">
        <v>28</v>
      </c>
      <c r="I26" s="18">
        <v>28</v>
      </c>
      <c r="J26" s="18">
        <v>28</v>
      </c>
      <c r="K26" s="18">
        <v>27.8</v>
      </c>
      <c r="L26" s="18">
        <v>27.2</v>
      </c>
      <c r="M26" s="18">
        <v>20.5</v>
      </c>
      <c r="N26" s="18">
        <v>17.399999999999999</v>
      </c>
      <c r="O26" s="19">
        <v>17.100000000000001</v>
      </c>
      <c r="P26" s="19">
        <v>17.100000000000001</v>
      </c>
      <c r="Q26" s="19">
        <v>17.100000000000001</v>
      </c>
      <c r="R26" s="18">
        <v>17.100000000000001</v>
      </c>
      <c r="S26" s="20">
        <f>Table1372[[#This Row],[5]]/Table1372[[#This Row],[0]]</f>
        <v>1</v>
      </c>
      <c r="T26" s="21">
        <f>Table1372[[#This Row],[10]]/Table1372[[#This Row],[0]]</f>
        <v>1</v>
      </c>
      <c r="U26" s="21">
        <f>Table1372[[#This Row],[15]]/Table1372[[#This Row],[0]]</f>
        <v>1</v>
      </c>
      <c r="V26" s="21">
        <f>Table1372[[#This Row],[20]]/Table1372[[#This Row],[0]]</f>
        <v>0.99285714285714288</v>
      </c>
      <c r="W26" s="21">
        <f>Table1372[[#This Row],[25]]/Table1372[[#This Row],[0]]</f>
        <v>0.97142857142857142</v>
      </c>
      <c r="X26" s="21">
        <f>Table1372[[#This Row],[50]]/Table1372[[#This Row],[0]]</f>
        <v>0.7321428571428571</v>
      </c>
      <c r="Y26" s="21">
        <f>Table1372[[#This Row],[75]]/Table1372[[#This Row],[0]]</f>
        <v>0.62142857142857133</v>
      </c>
      <c r="Z26" s="21">
        <f>Table1372[[#This Row],[100]]/Table1372[[#This Row],[0]]</f>
        <v>0.61071428571428577</v>
      </c>
      <c r="AA26" s="21">
        <f>Table1372[[#This Row],[125]]/Table1372[[#This Row],[0]]</f>
        <v>0.61071428571428577</v>
      </c>
      <c r="AB26" s="21">
        <f>Table1372[[#This Row],[150]]/Table1372[[#This Row],[0]]</f>
        <v>0.61071428571428577</v>
      </c>
      <c r="AC26" s="21">
        <f>Table1372[[#This Row],[200]]/Table1372[[#This Row],[0]]</f>
        <v>0.61071428571428577</v>
      </c>
    </row>
    <row r="27" spans="2:29" x14ac:dyDescent="0.35">
      <c r="B27" s="22" t="s">
        <v>48</v>
      </c>
      <c r="C27" s="23" t="s">
        <v>25</v>
      </c>
      <c r="D27" s="24">
        <v>25</v>
      </c>
      <c r="E27" s="24">
        <v>12</v>
      </c>
      <c r="F27" s="24">
        <v>900</v>
      </c>
      <c r="G27" s="24">
        <v>25</v>
      </c>
      <c r="H27" s="25">
        <v>24.9</v>
      </c>
      <c r="I27" s="25">
        <v>24.7</v>
      </c>
      <c r="J27" s="25">
        <v>24.3</v>
      </c>
      <c r="K27" s="25">
        <v>23.9</v>
      </c>
      <c r="L27" s="25">
        <v>23.4</v>
      </c>
      <c r="M27" s="25">
        <v>20.9</v>
      </c>
      <c r="N27" s="25">
        <v>19.3</v>
      </c>
      <c r="O27" s="26">
        <v>18.7</v>
      </c>
      <c r="P27" s="26">
        <v>18.2</v>
      </c>
      <c r="Q27" s="26">
        <v>17.5</v>
      </c>
      <c r="R27" s="25">
        <v>17.5</v>
      </c>
      <c r="S27" s="27">
        <f>Table1372[[#This Row],[5]]/Table1372[[#This Row],[0]]</f>
        <v>0.996</v>
      </c>
      <c r="T27" s="28">
        <f>Table1372[[#This Row],[10]]/Table1372[[#This Row],[0]]</f>
        <v>0.98799999999999999</v>
      </c>
      <c r="U27" s="28">
        <f>Table1372[[#This Row],[15]]/Table1372[[#This Row],[0]]</f>
        <v>0.97199999999999998</v>
      </c>
      <c r="V27" s="28">
        <f>Table1372[[#This Row],[20]]/Table1372[[#This Row],[0]]</f>
        <v>0.95599999999999996</v>
      </c>
      <c r="W27" s="28">
        <f>Table1372[[#This Row],[25]]/Table1372[[#This Row],[0]]</f>
        <v>0.93599999999999994</v>
      </c>
      <c r="X27" s="28">
        <f>Table1372[[#This Row],[50]]/Table1372[[#This Row],[0]]</f>
        <v>0.83599999999999997</v>
      </c>
      <c r="Y27" s="28">
        <f>Table1372[[#This Row],[75]]/Table1372[[#This Row],[0]]</f>
        <v>0.77200000000000002</v>
      </c>
      <c r="Z27" s="28">
        <f>Table1372[[#This Row],[100]]/Table1372[[#This Row],[0]]</f>
        <v>0.748</v>
      </c>
      <c r="AA27" s="28">
        <f>Table1372[[#This Row],[125]]/Table1372[[#This Row],[0]]</f>
        <v>0.72799999999999998</v>
      </c>
      <c r="AB27" s="28">
        <f>Table1372[[#This Row],[150]]/Table1372[[#This Row],[0]]</f>
        <v>0.7</v>
      </c>
      <c r="AC27" s="28">
        <f>Table1372[[#This Row],[200]]/Table1372[[#This Row],[0]]</f>
        <v>0.7</v>
      </c>
    </row>
    <row r="28" spans="2:29" x14ac:dyDescent="0.35">
      <c r="B28" s="14" t="s">
        <v>48</v>
      </c>
      <c r="C28" s="3" t="s">
        <v>23</v>
      </c>
      <c r="D28" s="2">
        <v>30</v>
      </c>
      <c r="E28" s="2">
        <v>12</v>
      </c>
      <c r="F28" s="2">
        <v>625</v>
      </c>
      <c r="G28" s="2">
        <v>30</v>
      </c>
      <c r="H28" s="12">
        <v>30</v>
      </c>
      <c r="I28" s="12">
        <v>29.9</v>
      </c>
      <c r="J28" s="12">
        <v>29.7</v>
      </c>
      <c r="K28" s="12">
        <v>29.6</v>
      </c>
      <c r="L28" s="12">
        <v>29.4</v>
      </c>
      <c r="M28" s="12">
        <v>25.2</v>
      </c>
      <c r="N28" s="12">
        <v>19.8</v>
      </c>
      <c r="O28" s="13">
        <v>19.5</v>
      </c>
      <c r="P28" s="13">
        <v>19.5</v>
      </c>
      <c r="Q28" s="13">
        <v>19.5</v>
      </c>
      <c r="R28" s="12">
        <v>19.5</v>
      </c>
      <c r="S28" s="11">
        <f>Table1372[[#This Row],[5]]/Table1372[[#This Row],[0]]</f>
        <v>1</v>
      </c>
      <c r="T28" s="10">
        <f>Table1372[[#This Row],[10]]/Table1372[[#This Row],[0]]</f>
        <v>0.99666666666666659</v>
      </c>
      <c r="U28" s="10">
        <f>Table1372[[#This Row],[15]]/Table1372[[#This Row],[0]]</f>
        <v>0.99</v>
      </c>
      <c r="V28" s="10">
        <f>Table1372[[#This Row],[20]]/Table1372[[#This Row],[0]]</f>
        <v>0.98666666666666669</v>
      </c>
      <c r="W28" s="10">
        <f>Table1372[[#This Row],[25]]/Table1372[[#This Row],[0]]</f>
        <v>0.98</v>
      </c>
      <c r="X28" s="10">
        <f>Table1372[[#This Row],[50]]/Table1372[[#This Row],[0]]</f>
        <v>0.84</v>
      </c>
      <c r="Y28" s="10">
        <f>Table1372[[#This Row],[75]]/Table1372[[#This Row],[0]]</f>
        <v>0.66</v>
      </c>
      <c r="Z28" s="10">
        <f>Table1372[[#This Row],[100]]/Table1372[[#This Row],[0]]</f>
        <v>0.65</v>
      </c>
      <c r="AA28" s="10">
        <f>Table1372[[#This Row],[125]]/Table1372[[#This Row],[0]]</f>
        <v>0.65</v>
      </c>
      <c r="AB28" s="10">
        <f>Table1372[[#This Row],[150]]/Table1372[[#This Row],[0]]</f>
        <v>0.65</v>
      </c>
      <c r="AC28" s="10">
        <f>Table1372[[#This Row],[200]]/Table1372[[#This Row],[0]]</f>
        <v>0.65</v>
      </c>
    </row>
    <row r="29" spans="2:29" x14ac:dyDescent="0.35">
      <c r="B29" s="14" t="s">
        <v>48</v>
      </c>
      <c r="C29" s="3" t="s">
        <v>26</v>
      </c>
      <c r="D29" s="2">
        <v>30</v>
      </c>
      <c r="E29" s="2">
        <v>13</v>
      </c>
      <c r="F29" s="2">
        <v>650</v>
      </c>
      <c r="G29" s="2">
        <v>33</v>
      </c>
      <c r="H29" s="12">
        <v>32.9</v>
      </c>
      <c r="I29" s="12">
        <v>32.700000000000003</v>
      </c>
      <c r="J29" s="12">
        <v>32.299999999999997</v>
      </c>
      <c r="K29" s="12">
        <v>31.8</v>
      </c>
      <c r="L29" s="12">
        <v>31.2</v>
      </c>
      <c r="M29" s="12">
        <v>27</v>
      </c>
      <c r="N29" s="12">
        <v>23.4</v>
      </c>
      <c r="O29" s="13">
        <v>23.1</v>
      </c>
      <c r="P29" s="13">
        <v>23.1</v>
      </c>
      <c r="Q29" s="13">
        <v>23.1</v>
      </c>
      <c r="R29" s="12">
        <v>23.1</v>
      </c>
      <c r="S29" s="11">
        <f>Table1372[[#This Row],[5]]/Table1372[[#This Row],[0]]</f>
        <v>0.99696969696969695</v>
      </c>
      <c r="T29" s="10">
        <f>Table1372[[#This Row],[10]]/Table1372[[#This Row],[0]]</f>
        <v>0.99090909090909096</v>
      </c>
      <c r="U29" s="10">
        <f>Table1372[[#This Row],[15]]/Table1372[[#This Row],[0]]</f>
        <v>0.97878787878787865</v>
      </c>
      <c r="V29" s="10">
        <f>Table1372[[#This Row],[20]]/Table1372[[#This Row],[0]]</f>
        <v>0.96363636363636362</v>
      </c>
      <c r="W29" s="10">
        <f>Table1372[[#This Row],[25]]/Table1372[[#This Row],[0]]</f>
        <v>0.94545454545454544</v>
      </c>
      <c r="X29" s="10">
        <f>Table1372[[#This Row],[50]]/Table1372[[#This Row],[0]]</f>
        <v>0.81818181818181823</v>
      </c>
      <c r="Y29" s="10">
        <f>Table1372[[#This Row],[75]]/Table1372[[#This Row],[0]]</f>
        <v>0.70909090909090899</v>
      </c>
      <c r="Z29" s="10">
        <f>Table1372[[#This Row],[100]]/Table1372[[#This Row],[0]]</f>
        <v>0.70000000000000007</v>
      </c>
      <c r="AA29" s="10">
        <f>Table1372[[#This Row],[125]]/Table1372[[#This Row],[0]]</f>
        <v>0.70000000000000007</v>
      </c>
      <c r="AB29" s="10">
        <f>Table1372[[#This Row],[150]]/Table1372[[#This Row],[0]]</f>
        <v>0.70000000000000007</v>
      </c>
      <c r="AC29" s="10">
        <f>Table1372[[#This Row],[200]]/Table1372[[#This Row],[0]]</f>
        <v>0.70000000000000007</v>
      </c>
    </row>
    <row r="30" spans="2:29" x14ac:dyDescent="0.35">
      <c r="B30" s="14" t="s">
        <v>48</v>
      </c>
      <c r="C30" s="3" t="s">
        <v>14</v>
      </c>
      <c r="D30" s="2">
        <v>30</v>
      </c>
      <c r="E30" s="2">
        <v>11</v>
      </c>
      <c r="F30" s="2">
        <v>550</v>
      </c>
      <c r="G30" s="2">
        <v>32</v>
      </c>
      <c r="H30" s="12">
        <v>31.8</v>
      </c>
      <c r="I30" s="12">
        <v>31.3</v>
      </c>
      <c r="J30" s="12">
        <v>30.7</v>
      </c>
      <c r="K30" s="12">
        <v>30</v>
      </c>
      <c r="L30" s="12">
        <v>29.3</v>
      </c>
      <c r="M30" s="12">
        <v>26.1</v>
      </c>
      <c r="N30" s="12">
        <v>22.7</v>
      </c>
      <c r="O30" s="13">
        <v>22.4</v>
      </c>
      <c r="P30" s="13">
        <v>22.4</v>
      </c>
      <c r="Q30" s="13">
        <v>22.4</v>
      </c>
      <c r="R30" s="12">
        <v>22.4</v>
      </c>
      <c r="S30" s="11">
        <f>Table1372[[#This Row],[5]]/Table1372[[#This Row],[0]]</f>
        <v>0.99375000000000002</v>
      </c>
      <c r="T30" s="10">
        <f>Table1372[[#This Row],[10]]/Table1372[[#This Row],[0]]</f>
        <v>0.97812500000000002</v>
      </c>
      <c r="U30" s="10">
        <f>Table1372[[#This Row],[15]]/Table1372[[#This Row],[0]]</f>
        <v>0.95937499999999998</v>
      </c>
      <c r="V30" s="10">
        <f>Table1372[[#This Row],[20]]/Table1372[[#This Row],[0]]</f>
        <v>0.9375</v>
      </c>
      <c r="W30" s="10">
        <f>Table1372[[#This Row],[25]]/Table1372[[#This Row],[0]]</f>
        <v>0.91562500000000002</v>
      </c>
      <c r="X30" s="10">
        <f>Table1372[[#This Row],[50]]/Table1372[[#This Row],[0]]</f>
        <v>0.81562500000000004</v>
      </c>
      <c r="Y30" s="10">
        <f>Table1372[[#This Row],[75]]/Table1372[[#This Row],[0]]</f>
        <v>0.70937499999999998</v>
      </c>
      <c r="Z30" s="10">
        <f>Table1372[[#This Row],[100]]/Table1372[[#This Row],[0]]</f>
        <v>0.7</v>
      </c>
      <c r="AA30" s="10">
        <f>Table1372[[#This Row],[125]]/Table1372[[#This Row],[0]]</f>
        <v>0.7</v>
      </c>
      <c r="AB30" s="10">
        <f>Table1372[[#This Row],[150]]/Table1372[[#This Row],[0]]</f>
        <v>0.7</v>
      </c>
      <c r="AC30" s="10">
        <f>Table1372[[#This Row],[200]]/Table1372[[#This Row],[0]]</f>
        <v>0.7</v>
      </c>
    </row>
    <row r="31" spans="2:29" x14ac:dyDescent="0.35">
      <c r="B31" s="14" t="s">
        <v>48</v>
      </c>
      <c r="C31" s="3" t="s">
        <v>15</v>
      </c>
      <c r="D31" s="2">
        <v>30</v>
      </c>
      <c r="E31" s="2">
        <v>12</v>
      </c>
      <c r="F31" s="2">
        <v>650</v>
      </c>
      <c r="G31" s="2">
        <v>32</v>
      </c>
      <c r="H31" s="12">
        <v>31.9</v>
      </c>
      <c r="I31" s="12">
        <v>31.6</v>
      </c>
      <c r="J31" s="12">
        <v>31.1</v>
      </c>
      <c r="K31" s="12">
        <v>30.6</v>
      </c>
      <c r="L31" s="12">
        <v>30</v>
      </c>
      <c r="M31" s="12">
        <v>26.1</v>
      </c>
      <c r="N31" s="12">
        <v>22.7</v>
      </c>
      <c r="O31" s="13">
        <v>22.4</v>
      </c>
      <c r="P31" s="13">
        <v>22.4</v>
      </c>
      <c r="Q31" s="13">
        <v>22.4</v>
      </c>
      <c r="R31" s="12">
        <v>22.4</v>
      </c>
      <c r="S31" s="11">
        <f>Table1372[[#This Row],[5]]/Table1372[[#This Row],[0]]</f>
        <v>0.99687499999999996</v>
      </c>
      <c r="T31" s="10">
        <f>Table1372[[#This Row],[10]]/Table1372[[#This Row],[0]]</f>
        <v>0.98750000000000004</v>
      </c>
      <c r="U31" s="10">
        <f>Table1372[[#This Row],[15]]/Table1372[[#This Row],[0]]</f>
        <v>0.97187500000000004</v>
      </c>
      <c r="V31" s="10">
        <f>Table1372[[#This Row],[20]]/Table1372[[#This Row],[0]]</f>
        <v>0.95625000000000004</v>
      </c>
      <c r="W31" s="10">
        <f>Table1372[[#This Row],[25]]/Table1372[[#This Row],[0]]</f>
        <v>0.9375</v>
      </c>
      <c r="X31" s="10">
        <f>Table1372[[#This Row],[50]]/Table1372[[#This Row],[0]]</f>
        <v>0.81562500000000004</v>
      </c>
      <c r="Y31" s="10">
        <f>Table1372[[#This Row],[75]]/Table1372[[#This Row],[0]]</f>
        <v>0.70937499999999998</v>
      </c>
      <c r="Z31" s="10">
        <f>Table1372[[#This Row],[100]]/Table1372[[#This Row],[0]]</f>
        <v>0.7</v>
      </c>
      <c r="AA31" s="10">
        <f>Table1372[[#This Row],[125]]/Table1372[[#This Row],[0]]</f>
        <v>0.7</v>
      </c>
      <c r="AB31" s="10">
        <f>Table1372[[#This Row],[150]]/Table1372[[#This Row],[0]]</f>
        <v>0.7</v>
      </c>
      <c r="AC31" s="10">
        <f>Table1372[[#This Row],[200]]/Table1372[[#This Row],[0]]</f>
        <v>0.7</v>
      </c>
    </row>
    <row r="32" spans="2:29" x14ac:dyDescent="0.35">
      <c r="B32" s="14" t="s">
        <v>48</v>
      </c>
      <c r="C32" s="3" t="s">
        <v>27</v>
      </c>
      <c r="D32" s="2">
        <v>20</v>
      </c>
      <c r="E32" s="2">
        <v>14</v>
      </c>
      <c r="F32" s="2">
        <v>650</v>
      </c>
      <c r="G32" s="2">
        <v>35</v>
      </c>
      <c r="H32" s="12">
        <v>35</v>
      </c>
      <c r="I32" s="12">
        <v>35</v>
      </c>
      <c r="J32" s="12">
        <v>34.445999999999998</v>
      </c>
      <c r="K32" s="12">
        <v>33.6</v>
      </c>
      <c r="L32" s="12">
        <v>32.621000000000002</v>
      </c>
      <c r="M32" s="12">
        <v>30.4</v>
      </c>
      <c r="N32" s="12">
        <v>26.478999999999999</v>
      </c>
      <c r="O32" s="13">
        <v>26.2</v>
      </c>
      <c r="P32" s="13">
        <v>26.2</v>
      </c>
      <c r="Q32" s="13">
        <v>26.2</v>
      </c>
      <c r="R32" s="12">
        <v>26.2</v>
      </c>
      <c r="S32" s="11">
        <f>Table1372[[#This Row],[5]]/Table1372[[#This Row],[0]]</f>
        <v>1</v>
      </c>
      <c r="T32" s="10">
        <f>Table1372[[#This Row],[10]]/Table1372[[#This Row],[0]]</f>
        <v>1</v>
      </c>
      <c r="U32" s="10">
        <f>Table1372[[#This Row],[15]]/Table1372[[#This Row],[0]]</f>
        <v>0.98417142857142847</v>
      </c>
      <c r="V32" s="10">
        <f>Table1372[[#This Row],[20]]/Table1372[[#This Row],[0]]</f>
        <v>0.96000000000000008</v>
      </c>
      <c r="W32" s="10">
        <f>Table1372[[#This Row],[25]]/Table1372[[#This Row],[0]]</f>
        <v>0.93202857142857154</v>
      </c>
      <c r="X32" s="10">
        <f>Table1372[[#This Row],[50]]/Table1372[[#This Row],[0]]</f>
        <v>0.86857142857142855</v>
      </c>
      <c r="Y32" s="10">
        <f>Table1372[[#This Row],[75]]/Table1372[[#This Row],[0]]</f>
        <v>0.75654285714285707</v>
      </c>
      <c r="Z32" s="10">
        <f>Table1372[[#This Row],[100]]/Table1372[[#This Row],[0]]</f>
        <v>0.74857142857142855</v>
      </c>
      <c r="AA32" s="10">
        <f>Table1372[[#This Row],[125]]/Table1372[[#This Row],[0]]</f>
        <v>0.74857142857142855</v>
      </c>
      <c r="AB32" s="10">
        <f>Table1372[[#This Row],[150]]/Table1372[[#This Row],[0]]</f>
        <v>0.74857142857142855</v>
      </c>
      <c r="AC32" s="10">
        <f>Table1372[[#This Row],[200]]/Table1372[[#This Row],[0]]</f>
        <v>0.74857142857142855</v>
      </c>
    </row>
    <row r="33" spans="2:29" x14ac:dyDescent="0.35">
      <c r="B33" s="14" t="s">
        <v>48</v>
      </c>
      <c r="C33" s="3" t="s">
        <v>24</v>
      </c>
      <c r="D33" s="2">
        <v>30</v>
      </c>
      <c r="E33" s="2">
        <v>12</v>
      </c>
      <c r="F33" s="2">
        <v>650</v>
      </c>
      <c r="G33" s="2">
        <v>34</v>
      </c>
      <c r="H33" s="12">
        <v>33.9</v>
      </c>
      <c r="I33" s="12">
        <v>33.5</v>
      </c>
      <c r="J33" s="12">
        <v>33</v>
      </c>
      <c r="K33" s="12">
        <v>32.4</v>
      </c>
      <c r="L33" s="12">
        <v>31.8</v>
      </c>
      <c r="M33" s="12">
        <v>28.8</v>
      </c>
      <c r="N33" s="12">
        <v>24.8</v>
      </c>
      <c r="O33" s="13">
        <v>24.5</v>
      </c>
      <c r="P33" s="13">
        <v>24.5</v>
      </c>
      <c r="Q33" s="13">
        <v>24.5</v>
      </c>
      <c r="R33" s="12">
        <v>24.5</v>
      </c>
      <c r="S33" s="11">
        <f>Table1372[[#This Row],[5]]/Table1372[[#This Row],[0]]</f>
        <v>0.99705882352941178</v>
      </c>
      <c r="T33" s="10">
        <f>Table1372[[#This Row],[10]]/Table1372[[#This Row],[0]]</f>
        <v>0.98529411764705888</v>
      </c>
      <c r="U33" s="10">
        <f>Table1372[[#This Row],[15]]/Table1372[[#This Row],[0]]</f>
        <v>0.97058823529411764</v>
      </c>
      <c r="V33" s="10">
        <f>Table1372[[#This Row],[20]]/Table1372[[#This Row],[0]]</f>
        <v>0.95294117647058818</v>
      </c>
      <c r="W33" s="10">
        <f>Table1372[[#This Row],[25]]/Table1372[[#This Row],[0]]</f>
        <v>0.93529411764705883</v>
      </c>
      <c r="X33" s="10">
        <f>Table1372[[#This Row],[50]]/Table1372[[#This Row],[0]]</f>
        <v>0.84705882352941175</v>
      </c>
      <c r="Y33" s="10">
        <f>Table1372[[#This Row],[75]]/Table1372[[#This Row],[0]]</f>
        <v>0.72941176470588243</v>
      </c>
      <c r="Z33" s="10">
        <f>Table1372[[#This Row],[100]]/Table1372[[#This Row],[0]]</f>
        <v>0.72058823529411764</v>
      </c>
      <c r="AA33" s="10">
        <f>Table1372[[#This Row],[125]]/Table1372[[#This Row],[0]]</f>
        <v>0.72058823529411764</v>
      </c>
      <c r="AB33" s="10">
        <f>Table1372[[#This Row],[150]]/Table1372[[#This Row],[0]]</f>
        <v>0.72058823529411764</v>
      </c>
      <c r="AC33" s="10">
        <f>Table1372[[#This Row],[200]]/Table1372[[#This Row],[0]]</f>
        <v>0.72058823529411764</v>
      </c>
    </row>
    <row r="34" spans="2:29" x14ac:dyDescent="0.35">
      <c r="B34" s="14" t="s">
        <v>48</v>
      </c>
      <c r="C34" s="3" t="s">
        <v>22</v>
      </c>
      <c r="D34" s="2">
        <v>30</v>
      </c>
      <c r="E34" s="2">
        <v>11</v>
      </c>
      <c r="F34" s="2">
        <v>800</v>
      </c>
      <c r="G34" s="2">
        <v>35</v>
      </c>
      <c r="H34" s="12">
        <v>34.9</v>
      </c>
      <c r="I34" s="12">
        <v>34.6</v>
      </c>
      <c r="J34" s="12">
        <v>34.200000000000003</v>
      </c>
      <c r="K34" s="12">
        <v>33.6</v>
      </c>
      <c r="L34" s="12">
        <v>33</v>
      </c>
      <c r="M34" s="12">
        <v>29.6</v>
      </c>
      <c r="N34" s="12">
        <v>26</v>
      </c>
      <c r="O34" s="13">
        <v>24.5</v>
      </c>
      <c r="P34" s="13">
        <v>24.5</v>
      </c>
      <c r="Q34" s="13">
        <v>24.5</v>
      </c>
      <c r="R34" s="12">
        <v>24.5</v>
      </c>
      <c r="S34" s="11">
        <f>Table1372[[#This Row],[5]]/Table1372[[#This Row],[0]]</f>
        <v>0.99714285714285711</v>
      </c>
      <c r="T34" s="10">
        <f>Table1372[[#This Row],[10]]/Table1372[[#This Row],[0]]</f>
        <v>0.98857142857142866</v>
      </c>
      <c r="U34" s="10">
        <f>Table1372[[#This Row],[15]]/Table1372[[#This Row],[0]]</f>
        <v>0.9771428571428572</v>
      </c>
      <c r="V34" s="10">
        <f>Table1372[[#This Row],[20]]/Table1372[[#This Row],[0]]</f>
        <v>0.96000000000000008</v>
      </c>
      <c r="W34" s="10">
        <f>Table1372[[#This Row],[25]]/Table1372[[#This Row],[0]]</f>
        <v>0.94285714285714284</v>
      </c>
      <c r="X34" s="10">
        <f>Table1372[[#This Row],[50]]/Table1372[[#This Row],[0]]</f>
        <v>0.84571428571428575</v>
      </c>
      <c r="Y34" s="10">
        <f>Table1372[[#This Row],[75]]/Table1372[[#This Row],[0]]</f>
        <v>0.74285714285714288</v>
      </c>
      <c r="Z34" s="10">
        <f>Table1372[[#This Row],[100]]/Table1372[[#This Row],[0]]</f>
        <v>0.7</v>
      </c>
      <c r="AA34" s="10">
        <f>Table1372[[#This Row],[125]]/Table1372[[#This Row],[0]]</f>
        <v>0.7</v>
      </c>
      <c r="AB34" s="10">
        <f>Table1372[[#This Row],[150]]/Table1372[[#This Row],[0]]</f>
        <v>0.7</v>
      </c>
      <c r="AC34" s="10">
        <f>Table1372[[#This Row],[200]]/Table1372[[#This Row],[0]]</f>
        <v>0.7</v>
      </c>
    </row>
    <row r="35" spans="2:29" ht="15" thickBot="1" x14ac:dyDescent="0.4">
      <c r="B35" s="15" t="s">
        <v>48</v>
      </c>
      <c r="C35" s="16" t="s">
        <v>9</v>
      </c>
      <c r="D35" s="17">
        <v>20</v>
      </c>
      <c r="E35" s="17">
        <v>14</v>
      </c>
      <c r="F35" s="17">
        <v>550</v>
      </c>
      <c r="G35" s="17">
        <v>35</v>
      </c>
      <c r="H35" s="18">
        <v>35</v>
      </c>
      <c r="I35" s="18">
        <v>34.9</v>
      </c>
      <c r="J35" s="18">
        <v>34.76</v>
      </c>
      <c r="K35" s="18">
        <v>34.5</v>
      </c>
      <c r="L35" s="18">
        <v>34.152000000000001</v>
      </c>
      <c r="M35" s="18">
        <v>27</v>
      </c>
      <c r="N35" s="18">
        <v>24.59</v>
      </c>
      <c r="O35" s="19">
        <v>24.5</v>
      </c>
      <c r="P35" s="19">
        <v>24.5</v>
      </c>
      <c r="Q35" s="19">
        <v>24.5</v>
      </c>
      <c r="R35" s="18">
        <v>24.5</v>
      </c>
      <c r="S35" s="20">
        <f>Table1372[[#This Row],[5]]/Table1372[[#This Row],[0]]</f>
        <v>1</v>
      </c>
      <c r="T35" s="21">
        <f>Table1372[[#This Row],[10]]/Table1372[[#This Row],[0]]</f>
        <v>0.99714285714285711</v>
      </c>
      <c r="U35" s="21">
        <f>Table1372[[#This Row],[15]]/Table1372[[#This Row],[0]]</f>
        <v>0.99314285714285711</v>
      </c>
      <c r="V35" s="21">
        <f>Table1372[[#This Row],[20]]/Table1372[[#This Row],[0]]</f>
        <v>0.98571428571428577</v>
      </c>
      <c r="W35" s="21">
        <f>Table1372[[#This Row],[25]]/Table1372[[#This Row],[0]]</f>
        <v>0.97577142857142862</v>
      </c>
      <c r="X35" s="21">
        <f>Table1372[[#This Row],[50]]/Table1372[[#This Row],[0]]</f>
        <v>0.77142857142857146</v>
      </c>
      <c r="Y35" s="21">
        <f>Table1372[[#This Row],[75]]/Table1372[[#This Row],[0]]</f>
        <v>0.70257142857142851</v>
      </c>
      <c r="Z35" s="21">
        <f>Table1372[[#This Row],[100]]/Table1372[[#This Row],[0]]</f>
        <v>0.7</v>
      </c>
      <c r="AA35" s="21">
        <f>Table1372[[#This Row],[125]]/Table1372[[#This Row],[0]]</f>
        <v>0.7</v>
      </c>
      <c r="AB35" s="21">
        <f>Table1372[[#This Row],[150]]/Table1372[[#This Row],[0]]</f>
        <v>0.7</v>
      </c>
      <c r="AC35" s="21">
        <f>Table1372[[#This Row],[200]]/Table1372[[#This Row],[0]]</f>
        <v>0.7</v>
      </c>
    </row>
    <row r="36" spans="2:29" x14ac:dyDescent="0.35">
      <c r="B36" s="22" t="s">
        <v>49</v>
      </c>
      <c r="C36" s="23" t="s">
        <v>13</v>
      </c>
      <c r="D36" s="24">
        <v>20</v>
      </c>
      <c r="E36" s="24">
        <v>14</v>
      </c>
      <c r="F36" s="24"/>
      <c r="G36" s="24">
        <v>36</v>
      </c>
      <c r="H36" s="25">
        <v>31.7</v>
      </c>
      <c r="I36" s="25">
        <v>33.700000000000003</v>
      </c>
      <c r="J36" s="25">
        <v>35.049999999999997</v>
      </c>
      <c r="K36" s="25">
        <v>35.799999999999997</v>
      </c>
      <c r="L36" s="25">
        <v>36</v>
      </c>
      <c r="M36" s="25">
        <v>36</v>
      </c>
      <c r="N36" s="25">
        <v>36</v>
      </c>
      <c r="O36" s="26">
        <v>36</v>
      </c>
      <c r="P36" s="26">
        <v>36</v>
      </c>
      <c r="Q36" s="26">
        <v>36</v>
      </c>
      <c r="R36" s="25">
        <v>36</v>
      </c>
      <c r="S36" s="27">
        <f>Table1372[[#This Row],[5]]/Table1372[[#This Row],[0]]</f>
        <v>0.88055555555555554</v>
      </c>
      <c r="T36" s="28">
        <f>Table1372[[#This Row],[10]]/Table1372[[#This Row],[0]]</f>
        <v>0.93611111111111123</v>
      </c>
      <c r="U36" s="28">
        <f>Table1372[[#This Row],[15]]/Table1372[[#This Row],[0]]</f>
        <v>0.97361111111111098</v>
      </c>
      <c r="V36" s="28">
        <f>Table1372[[#This Row],[20]]/Table1372[[#This Row],[0]]</f>
        <v>0.99444444444444435</v>
      </c>
      <c r="W36" s="28">
        <f>Table1372[[#This Row],[25]]/Table1372[[#This Row],[0]]</f>
        <v>1</v>
      </c>
      <c r="X36" s="28">
        <f>Table1372[[#This Row],[50]]/Table1372[[#This Row],[0]]</f>
        <v>1</v>
      </c>
      <c r="Y36" s="28">
        <f>Table1372[[#This Row],[75]]/Table1372[[#This Row],[0]]</f>
        <v>1</v>
      </c>
      <c r="Z36" s="28">
        <f>Table1372[[#This Row],[100]]/Table1372[[#This Row],[0]]</f>
        <v>1</v>
      </c>
      <c r="AA36" s="28">
        <f>Table1372[[#This Row],[125]]/Table1372[[#This Row],[0]]</f>
        <v>1</v>
      </c>
      <c r="AB36" s="28">
        <f>Table1372[[#This Row],[150]]/Table1372[[#This Row],[0]]</f>
        <v>1</v>
      </c>
      <c r="AC36" s="28">
        <f>Table1372[[#This Row],[200]]/Table1372[[#This Row],[0]]</f>
        <v>1</v>
      </c>
    </row>
    <row r="37" spans="2:29" x14ac:dyDescent="0.35">
      <c r="B37" s="14" t="s">
        <v>49</v>
      </c>
      <c r="C37" s="3" t="s">
        <v>12</v>
      </c>
      <c r="D37" s="2">
        <v>15</v>
      </c>
      <c r="E37" s="2">
        <v>14</v>
      </c>
      <c r="F37" s="2"/>
      <c r="G37" s="2">
        <v>49</v>
      </c>
      <c r="H37" s="12">
        <v>43.1</v>
      </c>
      <c r="I37" s="12">
        <v>45.9</v>
      </c>
      <c r="J37" s="12">
        <v>47.707000000000001</v>
      </c>
      <c r="K37" s="12">
        <v>48.7</v>
      </c>
      <c r="L37" s="12">
        <v>49</v>
      </c>
      <c r="M37" s="12">
        <v>49</v>
      </c>
      <c r="N37" s="12">
        <v>49</v>
      </c>
      <c r="O37" s="13">
        <v>49</v>
      </c>
      <c r="P37" s="13">
        <v>49</v>
      </c>
      <c r="Q37" s="13">
        <v>49</v>
      </c>
      <c r="R37" s="12">
        <v>49</v>
      </c>
      <c r="S37" s="11">
        <f>Table1372[[#This Row],[5]]/Table1372[[#This Row],[0]]</f>
        <v>0.87959183673469388</v>
      </c>
      <c r="T37" s="10">
        <f>Table1372[[#This Row],[10]]/Table1372[[#This Row],[0]]</f>
        <v>0.93673469387755104</v>
      </c>
      <c r="U37" s="10">
        <f>Table1372[[#This Row],[15]]/Table1372[[#This Row],[0]]</f>
        <v>0.97361224489795917</v>
      </c>
      <c r="V37" s="10">
        <f>Table1372[[#This Row],[20]]/Table1372[[#This Row],[0]]</f>
        <v>0.9938775510204082</v>
      </c>
      <c r="W37" s="10">
        <f>Table1372[[#This Row],[25]]/Table1372[[#This Row],[0]]</f>
        <v>1</v>
      </c>
      <c r="X37" s="10">
        <f>Table1372[[#This Row],[50]]/Table1372[[#This Row],[0]]</f>
        <v>1</v>
      </c>
      <c r="Y37" s="10">
        <f>Table1372[[#This Row],[75]]/Table1372[[#This Row],[0]]</f>
        <v>1</v>
      </c>
      <c r="Z37" s="10">
        <f>Table1372[[#This Row],[100]]/Table1372[[#This Row],[0]]</f>
        <v>1</v>
      </c>
      <c r="AA37" s="10">
        <f>Table1372[[#This Row],[125]]/Table1372[[#This Row],[0]]</f>
        <v>1</v>
      </c>
      <c r="AB37" s="10">
        <f>Table1372[[#This Row],[150]]/Table1372[[#This Row],[0]]</f>
        <v>1</v>
      </c>
      <c r="AC37" s="10">
        <f>Table1372[[#This Row],[200]]/Table1372[[#This Row],[0]]</f>
        <v>1</v>
      </c>
    </row>
    <row r="38" spans="2:29" x14ac:dyDescent="0.35">
      <c r="B38" s="14" t="s">
        <v>49</v>
      </c>
      <c r="C38" s="3" t="s">
        <v>42</v>
      </c>
      <c r="D38" s="2">
        <v>10</v>
      </c>
      <c r="E38" s="2">
        <v>15</v>
      </c>
      <c r="F38" s="2"/>
      <c r="G38" s="2">
        <v>50</v>
      </c>
      <c r="H38" s="12">
        <v>44</v>
      </c>
      <c r="I38" s="12">
        <v>46.8</v>
      </c>
      <c r="J38" s="12">
        <v>48.58</v>
      </c>
      <c r="K38" s="12">
        <v>49.7</v>
      </c>
      <c r="L38" s="12">
        <v>50</v>
      </c>
      <c r="M38" s="12">
        <v>50</v>
      </c>
      <c r="N38" s="12">
        <v>50</v>
      </c>
      <c r="O38" s="13">
        <v>50</v>
      </c>
      <c r="P38" s="13">
        <v>50</v>
      </c>
      <c r="Q38" s="13">
        <v>50</v>
      </c>
      <c r="R38" s="12">
        <v>50</v>
      </c>
      <c r="S38" s="11">
        <f>Table1372[[#This Row],[5]]/Table1372[[#This Row],[0]]</f>
        <v>0.88</v>
      </c>
      <c r="T38" s="10">
        <f>Table1372[[#This Row],[10]]/Table1372[[#This Row],[0]]</f>
        <v>0.93599999999999994</v>
      </c>
      <c r="U38" s="10">
        <f>Table1372[[#This Row],[15]]/Table1372[[#This Row],[0]]</f>
        <v>0.97160000000000002</v>
      </c>
      <c r="V38" s="10">
        <f>Table1372[[#This Row],[20]]/Table1372[[#This Row],[0]]</f>
        <v>0.99400000000000011</v>
      </c>
      <c r="W38" s="10">
        <f>Table1372[[#This Row],[25]]/Table1372[[#This Row],[0]]</f>
        <v>1</v>
      </c>
      <c r="X38" s="10">
        <f>Table1372[[#This Row],[50]]/Table1372[[#This Row],[0]]</f>
        <v>1</v>
      </c>
      <c r="Y38" s="10">
        <f>Table1372[[#This Row],[75]]/Table1372[[#This Row],[0]]</f>
        <v>1</v>
      </c>
      <c r="Z38" s="10">
        <f>Table1372[[#This Row],[100]]/Table1372[[#This Row],[0]]</f>
        <v>1</v>
      </c>
      <c r="AA38" s="10">
        <f>Table1372[[#This Row],[125]]/Table1372[[#This Row],[0]]</f>
        <v>1</v>
      </c>
      <c r="AB38" s="10">
        <f>Table1372[[#This Row],[150]]/Table1372[[#This Row],[0]]</f>
        <v>1</v>
      </c>
      <c r="AC38" s="10">
        <f>Table1372[[#This Row],[200]]/Table1372[[#This Row],[0]]</f>
        <v>1</v>
      </c>
    </row>
    <row r="39" spans="2:29" x14ac:dyDescent="0.35">
      <c r="B39" s="14" t="s">
        <v>49</v>
      </c>
      <c r="C39" s="3" t="s">
        <v>41</v>
      </c>
      <c r="D39" s="2">
        <v>7</v>
      </c>
      <c r="E39" s="2">
        <v>11</v>
      </c>
      <c r="F39" s="2"/>
      <c r="G39" s="2">
        <v>100</v>
      </c>
      <c r="H39" s="12">
        <v>87.9</v>
      </c>
      <c r="I39" s="12">
        <v>93.6</v>
      </c>
      <c r="J39" s="12">
        <v>97.36</v>
      </c>
      <c r="K39" s="12">
        <v>99.4</v>
      </c>
      <c r="L39" s="12">
        <v>100</v>
      </c>
      <c r="M39" s="12">
        <v>100</v>
      </c>
      <c r="N39" s="12">
        <v>100</v>
      </c>
      <c r="O39" s="13">
        <v>100</v>
      </c>
      <c r="P39" s="13">
        <v>100</v>
      </c>
      <c r="Q39" s="13">
        <v>100</v>
      </c>
      <c r="R39" s="12">
        <v>100</v>
      </c>
      <c r="S39" s="11">
        <f>Table1372[[#This Row],[5]]/Table1372[[#This Row],[0]]</f>
        <v>0.879</v>
      </c>
      <c r="T39" s="10">
        <f>Table1372[[#This Row],[10]]/Table1372[[#This Row],[0]]</f>
        <v>0.93599999999999994</v>
      </c>
      <c r="U39" s="10">
        <f>Table1372[[#This Row],[15]]/Table1372[[#This Row],[0]]</f>
        <v>0.97360000000000002</v>
      </c>
      <c r="V39" s="10">
        <f>Table1372[[#This Row],[20]]/Table1372[[#This Row],[0]]</f>
        <v>0.99400000000000011</v>
      </c>
      <c r="W39" s="10">
        <f>Table1372[[#This Row],[25]]/Table1372[[#This Row],[0]]</f>
        <v>1</v>
      </c>
      <c r="X39" s="10">
        <f>Table1372[[#This Row],[50]]/Table1372[[#This Row],[0]]</f>
        <v>1</v>
      </c>
      <c r="Y39" s="10">
        <f>Table1372[[#This Row],[75]]/Table1372[[#This Row],[0]]</f>
        <v>1</v>
      </c>
      <c r="Z39" s="10">
        <f>Table1372[[#This Row],[100]]/Table1372[[#This Row],[0]]</f>
        <v>1</v>
      </c>
      <c r="AA39" s="10">
        <f>Table1372[[#This Row],[125]]/Table1372[[#This Row],[0]]</f>
        <v>1</v>
      </c>
      <c r="AB39" s="10">
        <f>Table1372[[#This Row],[150]]/Table1372[[#This Row],[0]]</f>
        <v>1</v>
      </c>
      <c r="AC39" s="10">
        <f>Table1372[[#This Row],[200]]/Table1372[[#This Row],[0]]</f>
        <v>1</v>
      </c>
    </row>
    <row r="40" spans="2:29" ht="15" thickBot="1" x14ac:dyDescent="0.4">
      <c r="B40" s="15" t="s">
        <v>49</v>
      </c>
      <c r="C40" s="16" t="s">
        <v>7</v>
      </c>
      <c r="D40" s="17">
        <v>5</v>
      </c>
      <c r="E40" s="17">
        <v>18</v>
      </c>
      <c r="F40" s="17"/>
      <c r="G40" s="17">
        <v>110</v>
      </c>
      <c r="H40" s="18">
        <v>96.7</v>
      </c>
      <c r="I40" s="18">
        <v>103</v>
      </c>
      <c r="J40" s="18">
        <v>107.1</v>
      </c>
      <c r="K40" s="18">
        <v>109.3</v>
      </c>
      <c r="L40" s="18">
        <v>110</v>
      </c>
      <c r="M40" s="18">
        <v>110</v>
      </c>
      <c r="N40" s="18">
        <v>110</v>
      </c>
      <c r="O40" s="19">
        <v>110</v>
      </c>
      <c r="P40" s="19">
        <v>110</v>
      </c>
      <c r="Q40" s="19">
        <v>110</v>
      </c>
      <c r="R40" s="18">
        <v>110</v>
      </c>
      <c r="S40" s="20">
        <f>Table1372[[#This Row],[5]]/Table1372[[#This Row],[0]]</f>
        <v>0.87909090909090915</v>
      </c>
      <c r="T40" s="21">
        <f>Table1372[[#This Row],[10]]/Table1372[[#This Row],[0]]</f>
        <v>0.9363636363636364</v>
      </c>
      <c r="U40" s="21">
        <f>Table1372[[#This Row],[15]]/Table1372[[#This Row],[0]]</f>
        <v>0.97363636363636363</v>
      </c>
      <c r="V40" s="21">
        <f>Table1372[[#This Row],[20]]/Table1372[[#This Row],[0]]</f>
        <v>0.99363636363636365</v>
      </c>
      <c r="W40" s="21">
        <f>Table1372[[#This Row],[25]]/Table1372[[#This Row],[0]]</f>
        <v>1</v>
      </c>
      <c r="X40" s="21">
        <f>Table1372[[#This Row],[50]]/Table1372[[#This Row],[0]]</f>
        <v>1</v>
      </c>
      <c r="Y40" s="21">
        <f>Table1372[[#This Row],[75]]/Table1372[[#This Row],[0]]</f>
        <v>1</v>
      </c>
      <c r="Z40" s="21">
        <f>Table1372[[#This Row],[100]]/Table1372[[#This Row],[0]]</f>
        <v>1</v>
      </c>
      <c r="AA40" s="21">
        <f>Table1372[[#This Row],[125]]/Table1372[[#This Row],[0]]</f>
        <v>1</v>
      </c>
      <c r="AB40" s="21">
        <f>Table1372[[#This Row],[150]]/Table1372[[#This Row],[0]]</f>
        <v>1</v>
      </c>
      <c r="AC40" s="29">
        <f>Table1372[[#This Row],[200]]/Table1372[[#This Row],[0]]</f>
        <v>1</v>
      </c>
    </row>
    <row r="41" spans="2:29" x14ac:dyDescent="0.35">
      <c r="B41" s="22" t="s">
        <v>50</v>
      </c>
      <c r="C41" s="23" t="s">
        <v>44</v>
      </c>
      <c r="D41" s="24">
        <v>7</v>
      </c>
      <c r="E41" s="24">
        <v>13</v>
      </c>
      <c r="F41" s="44">
        <v>2.5</v>
      </c>
      <c r="G41" s="24">
        <v>11</v>
      </c>
      <c r="H41" s="25">
        <v>10.9</v>
      </c>
      <c r="I41" s="25">
        <v>10.5</v>
      </c>
      <c r="J41" s="25">
        <v>10.1</v>
      </c>
      <c r="K41" s="25">
        <v>9.6</v>
      </c>
      <c r="L41" s="25">
        <v>9.1</v>
      </c>
      <c r="M41" s="25">
        <v>7.8</v>
      </c>
      <c r="N41" s="25">
        <v>6.4</v>
      </c>
      <c r="O41" s="26">
        <v>4</v>
      </c>
      <c r="P41" s="26">
        <v>3.3</v>
      </c>
      <c r="Q41" s="26">
        <v>3.3</v>
      </c>
      <c r="R41" s="25">
        <v>3.3</v>
      </c>
      <c r="S41" s="27">
        <f>Table1372[[#This Row],[5]]/Table1372[[#This Row],[0]]</f>
        <v>0.99090909090909096</v>
      </c>
      <c r="T41" s="28">
        <f>Table1372[[#This Row],[10]]/Table1372[[#This Row],[0]]</f>
        <v>0.95454545454545459</v>
      </c>
      <c r="U41" s="28">
        <f>Table1372[[#This Row],[15]]/Table1372[[#This Row],[0]]</f>
        <v>0.9181818181818181</v>
      </c>
      <c r="V41" s="28">
        <f>Table1372[[#This Row],[20]]/Table1372[[#This Row],[0]]</f>
        <v>0.87272727272727268</v>
      </c>
      <c r="W41" s="28">
        <f>Table1372[[#This Row],[25]]/Table1372[[#This Row],[0]]</f>
        <v>0.82727272727272727</v>
      </c>
      <c r="X41" s="28">
        <f>Table1372[[#This Row],[50]]/Table1372[[#This Row],[0]]</f>
        <v>0.70909090909090911</v>
      </c>
      <c r="Y41" s="28">
        <f>Table1372[[#This Row],[75]]/Table1372[[#This Row],[0]]</f>
        <v>0.5818181818181819</v>
      </c>
      <c r="Z41" s="28">
        <f>Table1372[[#This Row],[100]]/Table1372[[#This Row],[0]]</f>
        <v>0.36363636363636365</v>
      </c>
      <c r="AA41" s="28">
        <f>Table1372[[#This Row],[125]]/Table1372[[#This Row],[0]]</f>
        <v>0.3</v>
      </c>
      <c r="AB41" s="28">
        <f>Table1372[[#This Row],[150]]/Table1372[[#This Row],[0]]</f>
        <v>0.3</v>
      </c>
      <c r="AC41" s="28">
        <f>Table1372[[#This Row],[200]]/Table1372[[#This Row],[0]]</f>
        <v>0.3</v>
      </c>
    </row>
    <row r="42" spans="2:29" x14ac:dyDescent="0.35">
      <c r="B42" s="14" t="s">
        <v>50</v>
      </c>
      <c r="C42" s="3" t="s">
        <v>43</v>
      </c>
      <c r="D42" s="2">
        <v>5</v>
      </c>
      <c r="E42" s="2">
        <v>9</v>
      </c>
      <c r="F42" s="45">
        <v>3</v>
      </c>
      <c r="G42" s="2">
        <v>14</v>
      </c>
      <c r="H42" s="12">
        <v>14</v>
      </c>
      <c r="I42" s="12">
        <v>14</v>
      </c>
      <c r="J42" s="12">
        <v>13.8</v>
      </c>
      <c r="K42" s="12">
        <v>13.5</v>
      </c>
      <c r="L42" s="12">
        <v>13</v>
      </c>
      <c r="M42" s="12">
        <v>9.1</v>
      </c>
      <c r="N42" s="12">
        <v>3.5</v>
      </c>
      <c r="O42" s="13">
        <v>3.5</v>
      </c>
      <c r="P42" s="13">
        <v>3.5</v>
      </c>
      <c r="Q42" s="13">
        <v>3.5</v>
      </c>
      <c r="R42" s="12">
        <v>3.5</v>
      </c>
      <c r="S42" s="11">
        <f>Table1372[[#This Row],[5]]/Table1372[[#This Row],[0]]</f>
        <v>1</v>
      </c>
      <c r="T42" s="10">
        <f>Table1372[[#This Row],[10]]/Table1372[[#This Row],[0]]</f>
        <v>1</v>
      </c>
      <c r="U42" s="10">
        <f>Table1372[[#This Row],[15]]/Table1372[[#This Row],[0]]</f>
        <v>0.98571428571428577</v>
      </c>
      <c r="V42" s="10">
        <f>Table1372[[#This Row],[20]]/Table1372[[#This Row],[0]]</f>
        <v>0.9642857142857143</v>
      </c>
      <c r="W42" s="10">
        <f>Table1372[[#This Row],[25]]/Table1372[[#This Row],[0]]</f>
        <v>0.9285714285714286</v>
      </c>
      <c r="X42" s="10">
        <f>Table1372[[#This Row],[50]]/Table1372[[#This Row],[0]]</f>
        <v>0.65</v>
      </c>
      <c r="Y42" s="10">
        <f>Table1372[[#This Row],[75]]/Table1372[[#This Row],[0]]</f>
        <v>0.25</v>
      </c>
      <c r="Z42" s="10">
        <f>Table1372[[#This Row],[100]]/Table1372[[#This Row],[0]]</f>
        <v>0.25</v>
      </c>
      <c r="AA42" s="10">
        <f>Table1372[[#This Row],[125]]/Table1372[[#This Row],[0]]</f>
        <v>0.25</v>
      </c>
      <c r="AB42" s="10">
        <f>Table1372[[#This Row],[150]]/Table1372[[#This Row],[0]]</f>
        <v>0.25</v>
      </c>
      <c r="AC42" s="10">
        <f>Table1372[[#This Row],[200]]/Table1372[[#This Row],[0]]</f>
        <v>0.25</v>
      </c>
    </row>
    <row r="43" spans="2:29" x14ac:dyDescent="0.35">
      <c r="B43" s="14" t="s">
        <v>50</v>
      </c>
      <c r="C43" s="3" t="s">
        <v>31</v>
      </c>
      <c r="D43" s="2">
        <v>7</v>
      </c>
      <c r="E43" s="2">
        <v>11</v>
      </c>
      <c r="F43" s="45">
        <v>2.6</v>
      </c>
      <c r="G43" s="2">
        <v>15</v>
      </c>
      <c r="H43" s="12">
        <v>15</v>
      </c>
      <c r="I43" s="12">
        <v>15</v>
      </c>
      <c r="J43" s="12">
        <v>14.8</v>
      </c>
      <c r="K43" s="12">
        <v>14.5</v>
      </c>
      <c r="L43" s="12">
        <v>13.9</v>
      </c>
      <c r="M43" s="12">
        <v>9.8000000000000007</v>
      </c>
      <c r="N43" s="12">
        <v>3.7</v>
      </c>
      <c r="O43" s="13">
        <v>3.7</v>
      </c>
      <c r="P43" s="13">
        <v>3.7</v>
      </c>
      <c r="Q43" s="13">
        <v>3.7</v>
      </c>
      <c r="R43" s="12">
        <v>3.7</v>
      </c>
      <c r="S43" s="11">
        <f>Table1372[[#This Row],[5]]/Table1372[[#This Row],[0]]</f>
        <v>1</v>
      </c>
      <c r="T43" s="10">
        <f>Table1372[[#This Row],[10]]/Table1372[[#This Row],[0]]</f>
        <v>1</v>
      </c>
      <c r="U43" s="10">
        <f>Table1372[[#This Row],[15]]/Table1372[[#This Row],[0]]</f>
        <v>0.98666666666666669</v>
      </c>
      <c r="V43" s="10">
        <f>Table1372[[#This Row],[20]]/Table1372[[#This Row],[0]]</f>
        <v>0.96666666666666667</v>
      </c>
      <c r="W43" s="10">
        <f>Table1372[[#This Row],[25]]/Table1372[[#This Row],[0]]</f>
        <v>0.92666666666666664</v>
      </c>
      <c r="X43" s="10">
        <f>Table1372[[#This Row],[50]]/Table1372[[#This Row],[0]]</f>
        <v>0.65333333333333343</v>
      </c>
      <c r="Y43" s="10">
        <f>Table1372[[#This Row],[75]]/Table1372[[#This Row],[0]]</f>
        <v>0.24666666666666667</v>
      </c>
      <c r="Z43" s="10">
        <f>Table1372[[#This Row],[100]]/Table1372[[#This Row],[0]]</f>
        <v>0.24666666666666667</v>
      </c>
      <c r="AA43" s="10">
        <f>Table1372[[#This Row],[125]]/Table1372[[#This Row],[0]]</f>
        <v>0.24666666666666667</v>
      </c>
      <c r="AB43" s="10">
        <f>Table1372[[#This Row],[150]]/Table1372[[#This Row],[0]]</f>
        <v>0.24666666666666667</v>
      </c>
      <c r="AC43" s="10">
        <f>Table1372[[#This Row],[200]]/Table1372[[#This Row],[0]]</f>
        <v>0.24666666666666667</v>
      </c>
    </row>
    <row r="44" spans="2:29" ht="15" thickBot="1" x14ac:dyDescent="0.4">
      <c r="B44" s="15" t="s">
        <v>50</v>
      </c>
      <c r="C44" s="16" t="s">
        <v>32</v>
      </c>
      <c r="D44" s="17">
        <v>7</v>
      </c>
      <c r="E44" s="17">
        <v>13</v>
      </c>
      <c r="F44" s="46">
        <v>2.7</v>
      </c>
      <c r="G44" s="17">
        <v>12</v>
      </c>
      <c r="H44" s="18">
        <v>11.9</v>
      </c>
      <c r="I44" s="18">
        <v>11.5</v>
      </c>
      <c r="J44" s="18">
        <v>11</v>
      </c>
      <c r="K44" s="18">
        <v>10.4</v>
      </c>
      <c r="L44" s="18">
        <v>9.9</v>
      </c>
      <c r="M44" s="18">
        <v>8.5</v>
      </c>
      <c r="N44" s="18">
        <v>6.9</v>
      </c>
      <c r="O44" s="19">
        <v>4.3</v>
      </c>
      <c r="P44" s="19">
        <v>3.6</v>
      </c>
      <c r="Q44" s="19">
        <v>3.6</v>
      </c>
      <c r="R44" s="18">
        <v>3.6</v>
      </c>
      <c r="S44" s="20">
        <f>Table1372[[#This Row],[5]]/Table1372[[#This Row],[0]]</f>
        <v>0.9916666666666667</v>
      </c>
      <c r="T44" s="21">
        <f>Table1372[[#This Row],[10]]/Table1372[[#This Row],[0]]</f>
        <v>0.95833333333333337</v>
      </c>
      <c r="U44" s="21">
        <f>Table1372[[#This Row],[15]]/Table1372[[#This Row],[0]]</f>
        <v>0.91666666666666663</v>
      </c>
      <c r="V44" s="21">
        <f>Table1372[[#This Row],[20]]/Table1372[[#This Row],[0]]</f>
        <v>0.8666666666666667</v>
      </c>
      <c r="W44" s="21">
        <f>Table1372[[#This Row],[25]]/Table1372[[#This Row],[0]]</f>
        <v>0.82500000000000007</v>
      </c>
      <c r="X44" s="21">
        <f>Table1372[[#This Row],[50]]/Table1372[[#This Row],[0]]</f>
        <v>0.70833333333333337</v>
      </c>
      <c r="Y44" s="21">
        <f>Table1372[[#This Row],[75]]/Table1372[[#This Row],[0]]</f>
        <v>0.57500000000000007</v>
      </c>
      <c r="Z44" s="21">
        <f>Table1372[[#This Row],[100]]/Table1372[[#This Row],[0]]</f>
        <v>0.35833333333333334</v>
      </c>
      <c r="AA44" s="21">
        <f>Table1372[[#This Row],[125]]/Table1372[[#This Row],[0]]</f>
        <v>0.3</v>
      </c>
      <c r="AB44" s="21">
        <f>Table1372[[#This Row],[150]]/Table1372[[#This Row],[0]]</f>
        <v>0.3</v>
      </c>
      <c r="AC44" s="21">
        <f>Table1372[[#This Row],[200]]/Table1372[[#This Row],[0]]</f>
        <v>0.3</v>
      </c>
    </row>
    <row r="45" spans="2:29" x14ac:dyDescent="0.35">
      <c r="F45" s="9" t="s">
        <v>90</v>
      </c>
    </row>
  </sheetData>
  <mergeCells count="2">
    <mergeCell ref="G3:R3"/>
    <mergeCell ref="S3:AC3"/>
  </mergeCells>
  <conditionalFormatting sqref="F12:F35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:R11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:R44">
    <cfRule type="expression" dxfId="1" priority="2">
      <formula>G5&gt;27.777777777</formula>
    </cfRule>
  </conditionalFormatting>
  <conditionalFormatting sqref="G12:R20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1:R26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7:R35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36:R40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41:R44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:AC44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CE9A70-1194-4E2C-BD2A-B2866F819788}">
  <sheetPr>
    <tabColor theme="5" tint="-0.499984740745262"/>
  </sheetPr>
  <dimension ref="B2:AC45"/>
  <sheetViews>
    <sheetView zoomScaleNormal="100" workbookViewId="0"/>
  </sheetViews>
  <sheetFormatPr defaultRowHeight="14.5" x14ac:dyDescent="0.35"/>
  <cols>
    <col min="2" max="2" width="10.453125" customWidth="1"/>
    <col min="3" max="3" width="15.81640625" style="9" bestFit="1" customWidth="1"/>
    <col min="4" max="4" width="8.36328125" style="9" customWidth="1"/>
    <col min="5" max="5" width="6.81640625" style="9" bestFit="1" customWidth="1"/>
    <col min="6" max="6" width="9.453125" style="9" customWidth="1"/>
    <col min="7" max="7" width="6.54296875" style="9" customWidth="1"/>
    <col min="8" max="18" width="6.54296875" customWidth="1"/>
    <col min="19" max="29" width="5.7265625" customWidth="1"/>
  </cols>
  <sheetData>
    <row r="2" spans="2:29" x14ac:dyDescent="0.35">
      <c r="B2" s="1" t="s">
        <v>91</v>
      </c>
    </row>
    <row r="3" spans="2:29" x14ac:dyDescent="0.35">
      <c r="D3"/>
      <c r="E3"/>
      <c r="F3"/>
      <c r="G3" s="41" t="s">
        <v>88</v>
      </c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2" t="s">
        <v>89</v>
      </c>
      <c r="T3" s="42"/>
      <c r="U3" s="42"/>
      <c r="V3" s="42"/>
      <c r="W3" s="42"/>
      <c r="X3" s="42"/>
      <c r="Y3" s="42"/>
      <c r="Z3" s="42"/>
      <c r="AA3" s="42"/>
      <c r="AB3" s="42"/>
      <c r="AC3" s="42"/>
    </row>
    <row r="4" spans="2:29" ht="15" thickBot="1" x14ac:dyDescent="0.4">
      <c r="B4" s="30" t="s">
        <v>20</v>
      </c>
      <c r="C4" s="30" t="s">
        <v>0</v>
      </c>
      <c r="D4" s="30" t="s">
        <v>51</v>
      </c>
      <c r="E4" s="30" t="s">
        <v>52</v>
      </c>
      <c r="F4" s="30" t="s">
        <v>83</v>
      </c>
      <c r="G4" s="30" t="s">
        <v>53</v>
      </c>
      <c r="H4" s="30" t="s">
        <v>66</v>
      </c>
      <c r="I4" s="30" t="s">
        <v>2</v>
      </c>
      <c r="J4" s="30" t="s">
        <v>67</v>
      </c>
      <c r="K4" s="30" t="s">
        <v>68</v>
      </c>
      <c r="L4" s="30" t="s">
        <v>69</v>
      </c>
      <c r="M4" s="30" t="s">
        <v>3</v>
      </c>
      <c r="N4" s="30" t="s">
        <v>70</v>
      </c>
      <c r="O4" s="30" t="s">
        <v>4</v>
      </c>
      <c r="P4" s="30" t="s">
        <v>71</v>
      </c>
      <c r="Q4" s="30" t="s">
        <v>5</v>
      </c>
      <c r="R4" s="30" t="s">
        <v>6</v>
      </c>
      <c r="S4" s="31" t="s">
        <v>72</v>
      </c>
      <c r="T4" s="31" t="s">
        <v>73</v>
      </c>
      <c r="U4" s="31" t="s">
        <v>74</v>
      </c>
      <c r="V4" s="31" t="s">
        <v>75</v>
      </c>
      <c r="W4" s="31" t="s">
        <v>76</v>
      </c>
      <c r="X4" s="31" t="s">
        <v>77</v>
      </c>
      <c r="Y4" s="31" t="s">
        <v>78</v>
      </c>
      <c r="Z4" s="31" t="s">
        <v>79</v>
      </c>
      <c r="AA4" s="31" t="s">
        <v>80</v>
      </c>
      <c r="AB4" s="31" t="s">
        <v>81</v>
      </c>
      <c r="AC4" s="31" t="s">
        <v>82</v>
      </c>
    </row>
    <row r="5" spans="2:29" x14ac:dyDescent="0.35">
      <c r="B5" s="14" t="s">
        <v>45</v>
      </c>
      <c r="C5" s="3" t="s">
        <v>1</v>
      </c>
      <c r="D5" s="2">
        <v>12</v>
      </c>
      <c r="E5" s="2">
        <v>3</v>
      </c>
      <c r="F5" s="2"/>
      <c r="G5" s="32">
        <f>Table1372[[#This Row],[0]]-Table137[[#This Row],[0]]</f>
        <v>0</v>
      </c>
      <c r="H5" s="33">
        <f>Table1372[[#This Row],[5]]-Table137[[#This Row],[5]]</f>
        <v>0</v>
      </c>
      <c r="I5" s="33">
        <f>Table1372[[#This Row],[10]]-Table137[[#This Row],[10]]</f>
        <v>0</v>
      </c>
      <c r="J5" s="33">
        <f>Table1372[[#This Row],[15]]-Table137[[#This Row],[15]]</f>
        <v>0</v>
      </c>
      <c r="K5" s="33">
        <f>Table1372[[#This Row],[20]]-Table137[[#This Row],[20]]</f>
        <v>0</v>
      </c>
      <c r="L5" s="33">
        <f>Table1372[[#This Row],[25]]-Table137[[#This Row],[25]]</f>
        <v>0</v>
      </c>
      <c r="M5" s="33">
        <f>Table1372[[#This Row],[50]]-Table137[[#This Row],[50]]</f>
        <v>0</v>
      </c>
      <c r="N5" s="33">
        <f>Table1372[[#This Row],[75]]-Table137[[#This Row],[75]]</f>
        <v>0</v>
      </c>
      <c r="O5" s="33">
        <f>Table1372[[#This Row],[100]]-Table137[[#This Row],[100]]</f>
        <v>0</v>
      </c>
      <c r="P5" s="33">
        <f>Table1372[[#This Row],[125]]-Table137[[#This Row],[125]]</f>
        <v>0</v>
      </c>
      <c r="Q5" s="33">
        <f>Table1372[[#This Row],[150]]-Table137[[#This Row],[150]]</f>
        <v>0</v>
      </c>
      <c r="R5" s="34">
        <f>Table1372[[#This Row],[200]]-Table137[[#This Row],[200]]</f>
        <v>0</v>
      </c>
      <c r="S5" s="27">
        <f>(Table1372[[#This Row],[5]]-Table137[[#This Row],[5]])/Table1372[[#This Row],[5]]</f>
        <v>0</v>
      </c>
      <c r="T5" s="28">
        <f>(Table1372[[#This Row],[10]]-Table137[[#This Row],[10]])/Table1372[[#This Row],[10]]</f>
        <v>0</v>
      </c>
      <c r="U5" s="28">
        <f>(Table1372[[#This Row],[15]]-Table137[[#This Row],[15]])/Table1372[[#This Row],[15]]</f>
        <v>0</v>
      </c>
      <c r="V5" s="28">
        <f>(Table1372[[#This Row],[20]]-Table137[[#This Row],[20]])/Table1372[[#This Row],[20]]</f>
        <v>0</v>
      </c>
      <c r="W5" s="28">
        <f>(Table1372[[#This Row],[25]]-Table137[[#This Row],[25]])/Table1372[[#This Row],[25]]</f>
        <v>0</v>
      </c>
      <c r="X5" s="28">
        <f>(Table1372[[#This Row],[50]]-Table137[[#This Row],[50]])/Table1372[[#This Row],[50]]</f>
        <v>0</v>
      </c>
      <c r="Y5" s="28">
        <f>(Table1372[[#This Row],[75]]-Table137[[#This Row],[75]])/Table1372[[#This Row],[75]]</f>
        <v>0</v>
      </c>
      <c r="Z5" s="28">
        <f>(Table1372[[#This Row],[100]]-Table137[[#This Row],[100]])/Table1372[[#This Row],[100]]</f>
        <v>0</v>
      </c>
      <c r="AA5" s="28">
        <f>(Table1372[[#This Row],[125]]-Table137[[#This Row],[125]])/Table1372[[#This Row],[125]]</f>
        <v>0</v>
      </c>
      <c r="AB5" s="28">
        <f>(Table1372[[#This Row],[150]]-Table137[[#This Row],[150]])/Table1372[[#This Row],[150]]</f>
        <v>0</v>
      </c>
      <c r="AC5" s="28">
        <f>(Table1372[[#This Row],[200]]-Table137[[#This Row],[200]])/Table1372[[#This Row],[200]]</f>
        <v>0</v>
      </c>
    </row>
    <row r="6" spans="2:29" x14ac:dyDescent="0.35">
      <c r="B6" s="14" t="s">
        <v>45</v>
      </c>
      <c r="C6" s="3" t="s">
        <v>10</v>
      </c>
      <c r="D6" s="2">
        <v>17</v>
      </c>
      <c r="E6" s="2">
        <v>6</v>
      </c>
      <c r="F6" s="2">
        <v>900</v>
      </c>
      <c r="G6" s="35">
        <f>Table1372[[#This Row],[0]]-Table137[[#This Row],[0]]</f>
        <v>0</v>
      </c>
      <c r="H6" s="36">
        <f>Table1372[[#This Row],[5]]-Table137[[#This Row],[5]]</f>
        <v>0</v>
      </c>
      <c r="I6" s="36">
        <f>Table1372[[#This Row],[10]]-Table137[[#This Row],[10]]</f>
        <v>0</v>
      </c>
      <c r="J6" s="36">
        <f>Table1372[[#This Row],[15]]-Table137[[#This Row],[15]]</f>
        <v>0</v>
      </c>
      <c r="K6" s="36">
        <f>Table1372[[#This Row],[20]]-Table137[[#This Row],[20]]</f>
        <v>0</v>
      </c>
      <c r="L6" s="36">
        <f>Table1372[[#This Row],[25]]-Table137[[#This Row],[25]]</f>
        <v>0</v>
      </c>
      <c r="M6" s="36">
        <f>Table1372[[#This Row],[50]]-Table137[[#This Row],[50]]</f>
        <v>0</v>
      </c>
      <c r="N6" s="36">
        <f>Table1372[[#This Row],[75]]-Table137[[#This Row],[75]]</f>
        <v>0</v>
      </c>
      <c r="O6" s="36">
        <f>Table1372[[#This Row],[100]]-Table137[[#This Row],[100]]</f>
        <v>0</v>
      </c>
      <c r="P6" s="36">
        <f>Table1372[[#This Row],[125]]-Table137[[#This Row],[125]]</f>
        <v>0</v>
      </c>
      <c r="Q6" s="36">
        <f>Table1372[[#This Row],[150]]-Table137[[#This Row],[150]]</f>
        <v>0</v>
      </c>
      <c r="R6" s="37">
        <f>Table1372[[#This Row],[200]]-Table137[[#This Row],[200]]</f>
        <v>0</v>
      </c>
      <c r="S6" s="11">
        <f>(Table1372[[#This Row],[5]]-Table137[[#This Row],[5]])/Table1372[[#This Row],[5]]</f>
        <v>0</v>
      </c>
      <c r="T6" s="10">
        <f>(Table1372[[#This Row],[10]]-Table137[[#This Row],[10]])/Table1372[[#This Row],[10]]</f>
        <v>0</v>
      </c>
      <c r="U6" s="10">
        <f>(Table1372[[#This Row],[15]]-Table137[[#This Row],[15]])/Table1372[[#This Row],[15]]</f>
        <v>0</v>
      </c>
      <c r="V6" s="10">
        <f>(Table1372[[#This Row],[20]]-Table137[[#This Row],[20]])/Table1372[[#This Row],[20]]</f>
        <v>0</v>
      </c>
      <c r="W6" s="10">
        <f>(Table1372[[#This Row],[25]]-Table137[[#This Row],[25]])/Table1372[[#This Row],[25]]</f>
        <v>0</v>
      </c>
      <c r="X6" s="10">
        <f>(Table1372[[#This Row],[50]]-Table137[[#This Row],[50]])/Table1372[[#This Row],[50]]</f>
        <v>0</v>
      </c>
      <c r="Y6" s="10">
        <f>(Table1372[[#This Row],[75]]-Table137[[#This Row],[75]])/Table1372[[#This Row],[75]]</f>
        <v>0</v>
      </c>
      <c r="Z6" s="10">
        <f>(Table1372[[#This Row],[100]]-Table137[[#This Row],[100]])/Table1372[[#This Row],[100]]</f>
        <v>0</v>
      </c>
      <c r="AA6" s="10">
        <f>(Table1372[[#This Row],[125]]-Table137[[#This Row],[125]])/Table1372[[#This Row],[125]]</f>
        <v>0</v>
      </c>
      <c r="AB6" s="10">
        <f>(Table1372[[#This Row],[150]]-Table137[[#This Row],[150]])/Table1372[[#This Row],[150]]</f>
        <v>0</v>
      </c>
      <c r="AC6" s="10">
        <f>(Table1372[[#This Row],[200]]-Table137[[#This Row],[200]])/Table1372[[#This Row],[200]]</f>
        <v>0</v>
      </c>
    </row>
    <row r="7" spans="2:29" x14ac:dyDescent="0.35">
      <c r="B7" s="14" t="s">
        <v>45</v>
      </c>
      <c r="C7" s="3" t="s">
        <v>18</v>
      </c>
      <c r="D7" s="2">
        <v>15</v>
      </c>
      <c r="E7" s="2">
        <v>4</v>
      </c>
      <c r="F7" s="2"/>
      <c r="G7" s="35">
        <f>Table1372[[#This Row],[0]]-Table137[[#This Row],[0]]</f>
        <v>0</v>
      </c>
      <c r="H7" s="36">
        <f>Table1372[[#This Row],[5]]-Table137[[#This Row],[5]]</f>
        <v>0</v>
      </c>
      <c r="I7" s="36">
        <f>Table1372[[#This Row],[10]]-Table137[[#This Row],[10]]</f>
        <v>0</v>
      </c>
      <c r="J7" s="36">
        <f>Table1372[[#This Row],[15]]-Table137[[#This Row],[15]]</f>
        <v>0</v>
      </c>
      <c r="K7" s="36">
        <f>Table1372[[#This Row],[20]]-Table137[[#This Row],[20]]</f>
        <v>0</v>
      </c>
      <c r="L7" s="36">
        <f>Table1372[[#This Row],[25]]-Table137[[#This Row],[25]]</f>
        <v>0</v>
      </c>
      <c r="M7" s="36">
        <f>Table1372[[#This Row],[50]]-Table137[[#This Row],[50]]</f>
        <v>0</v>
      </c>
      <c r="N7" s="36">
        <f>Table1372[[#This Row],[75]]-Table137[[#This Row],[75]]</f>
        <v>0</v>
      </c>
      <c r="O7" s="36">
        <f>Table1372[[#This Row],[100]]-Table137[[#This Row],[100]]</f>
        <v>0</v>
      </c>
      <c r="P7" s="36">
        <f>Table1372[[#This Row],[125]]-Table137[[#This Row],[125]]</f>
        <v>0</v>
      </c>
      <c r="Q7" s="36">
        <f>Table1372[[#This Row],[150]]-Table137[[#This Row],[150]]</f>
        <v>0</v>
      </c>
      <c r="R7" s="37">
        <f>Table1372[[#This Row],[200]]-Table137[[#This Row],[200]]</f>
        <v>0</v>
      </c>
      <c r="S7" s="11">
        <f>(Table1372[[#This Row],[5]]-Table137[[#This Row],[5]])/Table1372[[#This Row],[5]]</f>
        <v>0</v>
      </c>
      <c r="T7" s="10">
        <f>(Table1372[[#This Row],[10]]-Table137[[#This Row],[10]])/Table1372[[#This Row],[10]]</f>
        <v>0</v>
      </c>
      <c r="U7" s="10">
        <f>(Table1372[[#This Row],[15]]-Table137[[#This Row],[15]])/Table1372[[#This Row],[15]]</f>
        <v>0</v>
      </c>
      <c r="V7" s="10">
        <f>(Table1372[[#This Row],[20]]-Table137[[#This Row],[20]])/Table1372[[#This Row],[20]]</f>
        <v>0</v>
      </c>
      <c r="W7" s="10">
        <f>(Table1372[[#This Row],[25]]-Table137[[#This Row],[25]])/Table1372[[#This Row],[25]]</f>
        <v>0</v>
      </c>
      <c r="X7" s="10">
        <f>(Table1372[[#This Row],[50]]-Table137[[#This Row],[50]])/Table1372[[#This Row],[50]]</f>
        <v>0</v>
      </c>
      <c r="Y7" s="10">
        <f>(Table1372[[#This Row],[75]]-Table137[[#This Row],[75]])/Table1372[[#This Row],[75]]</f>
        <v>0</v>
      </c>
      <c r="Z7" s="10">
        <f>(Table1372[[#This Row],[100]]-Table137[[#This Row],[100]])/Table1372[[#This Row],[100]]</f>
        <v>0</v>
      </c>
      <c r="AA7" s="10">
        <f>(Table1372[[#This Row],[125]]-Table137[[#This Row],[125]])/Table1372[[#This Row],[125]]</f>
        <v>0</v>
      </c>
      <c r="AB7" s="10">
        <f>(Table1372[[#This Row],[150]]-Table137[[#This Row],[150]])/Table1372[[#This Row],[150]]</f>
        <v>0</v>
      </c>
      <c r="AC7" s="10">
        <f>(Table1372[[#This Row],[200]]-Table137[[#This Row],[200]])/Table1372[[#This Row],[200]]</f>
        <v>0</v>
      </c>
    </row>
    <row r="8" spans="2:29" x14ac:dyDescent="0.35">
      <c r="B8" s="14" t="s">
        <v>45</v>
      </c>
      <c r="C8" s="3" t="s">
        <v>54</v>
      </c>
      <c r="D8" s="2">
        <v>15</v>
      </c>
      <c r="E8" s="2">
        <v>3</v>
      </c>
      <c r="F8" s="2"/>
      <c r="G8" s="35">
        <f>Table1372[[#This Row],[0]]-Table137[[#This Row],[0]]</f>
        <v>0</v>
      </c>
      <c r="H8" s="36">
        <f>Table1372[[#This Row],[5]]-Table137[[#This Row],[5]]</f>
        <v>0</v>
      </c>
      <c r="I8" s="36">
        <f>Table1372[[#This Row],[10]]-Table137[[#This Row],[10]]</f>
        <v>0</v>
      </c>
      <c r="J8" s="36">
        <f>Table1372[[#This Row],[15]]-Table137[[#This Row],[15]]</f>
        <v>0</v>
      </c>
      <c r="K8" s="36">
        <f>Table1372[[#This Row],[20]]-Table137[[#This Row],[20]]</f>
        <v>0</v>
      </c>
      <c r="L8" s="36">
        <f>Table1372[[#This Row],[25]]-Table137[[#This Row],[25]]</f>
        <v>0</v>
      </c>
      <c r="M8" s="36">
        <f>Table1372[[#This Row],[50]]-Table137[[#This Row],[50]]</f>
        <v>0</v>
      </c>
      <c r="N8" s="36">
        <f>Table1372[[#This Row],[75]]-Table137[[#This Row],[75]]</f>
        <v>0</v>
      </c>
      <c r="O8" s="36">
        <f>Table1372[[#This Row],[100]]-Table137[[#This Row],[100]]</f>
        <v>0</v>
      </c>
      <c r="P8" s="36">
        <f>Table1372[[#This Row],[125]]-Table137[[#This Row],[125]]</f>
        <v>0</v>
      </c>
      <c r="Q8" s="36">
        <f>Table1372[[#This Row],[150]]-Table137[[#This Row],[150]]</f>
        <v>0</v>
      </c>
      <c r="R8" s="37">
        <f>Table1372[[#This Row],[200]]-Table137[[#This Row],[200]]</f>
        <v>0</v>
      </c>
      <c r="S8" s="11">
        <f>(Table1372[[#This Row],[5]]-Table137[[#This Row],[5]])/Table1372[[#This Row],[5]]</f>
        <v>0</v>
      </c>
      <c r="T8" s="10">
        <f>(Table1372[[#This Row],[10]]-Table137[[#This Row],[10]])/Table1372[[#This Row],[10]]</f>
        <v>0</v>
      </c>
      <c r="U8" s="10">
        <f>(Table1372[[#This Row],[15]]-Table137[[#This Row],[15]])/Table1372[[#This Row],[15]]</f>
        <v>0</v>
      </c>
      <c r="V8" s="10">
        <f>(Table1372[[#This Row],[20]]-Table137[[#This Row],[20]])/Table1372[[#This Row],[20]]</f>
        <v>0</v>
      </c>
      <c r="W8" s="10">
        <f>(Table1372[[#This Row],[25]]-Table137[[#This Row],[25]])/Table1372[[#This Row],[25]]</f>
        <v>0</v>
      </c>
      <c r="X8" s="10">
        <f>(Table1372[[#This Row],[50]]-Table137[[#This Row],[50]])/Table1372[[#This Row],[50]]</f>
        <v>0</v>
      </c>
      <c r="Y8" s="10">
        <f>(Table1372[[#This Row],[75]]-Table137[[#This Row],[75]])/Table1372[[#This Row],[75]]</f>
        <v>0</v>
      </c>
      <c r="Z8" s="10">
        <f>(Table1372[[#This Row],[100]]-Table137[[#This Row],[100]])/Table1372[[#This Row],[100]]</f>
        <v>0</v>
      </c>
      <c r="AA8" s="10">
        <f>(Table1372[[#This Row],[125]]-Table137[[#This Row],[125]])/Table1372[[#This Row],[125]]</f>
        <v>0</v>
      </c>
      <c r="AB8" s="10">
        <f>(Table1372[[#This Row],[150]]-Table137[[#This Row],[150]])/Table1372[[#This Row],[150]]</f>
        <v>0</v>
      </c>
      <c r="AC8" s="10">
        <f>(Table1372[[#This Row],[200]]-Table137[[#This Row],[200]])/Table1372[[#This Row],[200]]</f>
        <v>0</v>
      </c>
    </row>
    <row r="9" spans="2:29" x14ac:dyDescent="0.35">
      <c r="B9" s="14" t="s">
        <v>45</v>
      </c>
      <c r="C9" s="3">
        <v>1911</v>
      </c>
      <c r="D9" s="2">
        <v>7</v>
      </c>
      <c r="E9" s="2">
        <v>5</v>
      </c>
      <c r="F9" s="2"/>
      <c r="G9" s="35">
        <f>Table1372[[#This Row],[0]]-Table137[[#This Row],[0]]</f>
        <v>0</v>
      </c>
      <c r="H9" s="36">
        <f>Table1372[[#This Row],[5]]-Table137[[#This Row],[5]]</f>
        <v>0</v>
      </c>
      <c r="I9" s="36">
        <f>Table1372[[#This Row],[10]]-Table137[[#This Row],[10]]</f>
        <v>0</v>
      </c>
      <c r="J9" s="36">
        <f>Table1372[[#This Row],[15]]-Table137[[#This Row],[15]]</f>
        <v>0</v>
      </c>
      <c r="K9" s="36">
        <f>Table1372[[#This Row],[20]]-Table137[[#This Row],[20]]</f>
        <v>0</v>
      </c>
      <c r="L9" s="36">
        <f>Table1372[[#This Row],[25]]-Table137[[#This Row],[25]]</f>
        <v>0</v>
      </c>
      <c r="M9" s="36">
        <f>Table1372[[#This Row],[50]]-Table137[[#This Row],[50]]</f>
        <v>0</v>
      </c>
      <c r="N9" s="36">
        <f>Table1372[[#This Row],[75]]-Table137[[#This Row],[75]]</f>
        <v>0</v>
      </c>
      <c r="O9" s="36">
        <f>Table1372[[#This Row],[100]]-Table137[[#This Row],[100]]</f>
        <v>0</v>
      </c>
      <c r="P9" s="36">
        <f>Table1372[[#This Row],[125]]-Table137[[#This Row],[125]]</f>
        <v>0</v>
      </c>
      <c r="Q9" s="36">
        <f>Table1372[[#This Row],[150]]-Table137[[#This Row],[150]]</f>
        <v>0</v>
      </c>
      <c r="R9" s="37">
        <f>Table1372[[#This Row],[200]]-Table137[[#This Row],[200]]</f>
        <v>0</v>
      </c>
      <c r="S9" s="11">
        <f>(Table1372[[#This Row],[5]]-Table137[[#This Row],[5]])/Table1372[[#This Row],[5]]</f>
        <v>0</v>
      </c>
      <c r="T9" s="10">
        <f>(Table1372[[#This Row],[10]]-Table137[[#This Row],[10]])/Table1372[[#This Row],[10]]</f>
        <v>0</v>
      </c>
      <c r="U9" s="10">
        <f>(Table1372[[#This Row],[15]]-Table137[[#This Row],[15]])/Table1372[[#This Row],[15]]</f>
        <v>0</v>
      </c>
      <c r="V9" s="10">
        <f>(Table1372[[#This Row],[20]]-Table137[[#This Row],[20]])/Table1372[[#This Row],[20]]</f>
        <v>0</v>
      </c>
      <c r="W9" s="10">
        <f>(Table1372[[#This Row],[25]]-Table137[[#This Row],[25]])/Table1372[[#This Row],[25]]</f>
        <v>0</v>
      </c>
      <c r="X9" s="10">
        <f>(Table1372[[#This Row],[50]]-Table137[[#This Row],[50]])/Table1372[[#This Row],[50]]</f>
        <v>0</v>
      </c>
      <c r="Y9" s="10">
        <f>(Table1372[[#This Row],[75]]-Table137[[#This Row],[75]])/Table1372[[#This Row],[75]]</f>
        <v>0</v>
      </c>
      <c r="Z9" s="10">
        <f>(Table1372[[#This Row],[100]]-Table137[[#This Row],[100]])/Table1372[[#This Row],[100]]</f>
        <v>0</v>
      </c>
      <c r="AA9" s="10">
        <f>(Table1372[[#This Row],[125]]-Table137[[#This Row],[125]])/Table1372[[#This Row],[125]]</f>
        <v>0</v>
      </c>
      <c r="AB9" s="10">
        <f>(Table1372[[#This Row],[150]]-Table137[[#This Row],[150]])/Table1372[[#This Row],[150]]</f>
        <v>0</v>
      </c>
      <c r="AC9" s="10">
        <f>(Table1372[[#This Row],[200]]-Table137[[#This Row],[200]])/Table1372[[#This Row],[200]]</f>
        <v>0</v>
      </c>
    </row>
    <row r="10" spans="2:29" x14ac:dyDescent="0.35">
      <c r="B10" s="14" t="s">
        <v>45</v>
      </c>
      <c r="C10" s="3" t="s">
        <v>8</v>
      </c>
      <c r="D10" s="2">
        <v>8</v>
      </c>
      <c r="E10" s="2">
        <v>8</v>
      </c>
      <c r="F10" s="2"/>
      <c r="G10" s="35">
        <f>Table1372[[#This Row],[0]]-Table137[[#This Row],[0]]</f>
        <v>0</v>
      </c>
      <c r="H10" s="36">
        <f>Table1372[[#This Row],[5]]-Table137[[#This Row],[5]]</f>
        <v>0</v>
      </c>
      <c r="I10" s="36">
        <f>Table1372[[#This Row],[10]]-Table137[[#This Row],[10]]</f>
        <v>0</v>
      </c>
      <c r="J10" s="36">
        <f>Table1372[[#This Row],[15]]-Table137[[#This Row],[15]]</f>
        <v>0</v>
      </c>
      <c r="K10" s="36">
        <f>Table1372[[#This Row],[20]]-Table137[[#This Row],[20]]</f>
        <v>0</v>
      </c>
      <c r="L10" s="36">
        <f>Table1372[[#This Row],[25]]-Table137[[#This Row],[25]]</f>
        <v>0</v>
      </c>
      <c r="M10" s="36">
        <f>Table1372[[#This Row],[50]]-Table137[[#This Row],[50]]</f>
        <v>0</v>
      </c>
      <c r="N10" s="36">
        <f>Table1372[[#This Row],[75]]-Table137[[#This Row],[75]]</f>
        <v>0</v>
      </c>
      <c r="O10" s="36">
        <f>Table1372[[#This Row],[100]]-Table137[[#This Row],[100]]</f>
        <v>0</v>
      </c>
      <c r="P10" s="36">
        <f>Table1372[[#This Row],[125]]-Table137[[#This Row],[125]]</f>
        <v>0</v>
      </c>
      <c r="Q10" s="36">
        <f>Table1372[[#This Row],[150]]-Table137[[#This Row],[150]]</f>
        <v>0</v>
      </c>
      <c r="R10" s="37">
        <f>Table1372[[#This Row],[200]]-Table137[[#This Row],[200]]</f>
        <v>0</v>
      </c>
      <c r="S10" s="11">
        <f>(Table1372[[#This Row],[5]]-Table137[[#This Row],[5]])/Table1372[[#This Row],[5]]</f>
        <v>0</v>
      </c>
      <c r="T10" s="10">
        <f>(Table1372[[#This Row],[10]]-Table137[[#This Row],[10]])/Table1372[[#This Row],[10]]</f>
        <v>0</v>
      </c>
      <c r="U10" s="10">
        <f>(Table1372[[#This Row],[15]]-Table137[[#This Row],[15]])/Table1372[[#This Row],[15]]</f>
        <v>0</v>
      </c>
      <c r="V10" s="10">
        <f>(Table1372[[#This Row],[20]]-Table137[[#This Row],[20]])/Table1372[[#This Row],[20]]</f>
        <v>0</v>
      </c>
      <c r="W10" s="10">
        <f>(Table1372[[#This Row],[25]]-Table137[[#This Row],[25]])/Table1372[[#This Row],[25]]</f>
        <v>0</v>
      </c>
      <c r="X10" s="10">
        <f>(Table1372[[#This Row],[50]]-Table137[[#This Row],[50]])/Table1372[[#This Row],[50]]</f>
        <v>0</v>
      </c>
      <c r="Y10" s="10">
        <f>(Table1372[[#This Row],[75]]-Table137[[#This Row],[75]])/Table1372[[#This Row],[75]]</f>
        <v>0</v>
      </c>
      <c r="Z10" s="10">
        <f>(Table1372[[#This Row],[100]]-Table137[[#This Row],[100]])/Table1372[[#This Row],[100]]</f>
        <v>0</v>
      </c>
      <c r="AA10" s="10">
        <f>(Table1372[[#This Row],[125]]-Table137[[#This Row],[125]])/Table1372[[#This Row],[125]]</f>
        <v>0</v>
      </c>
      <c r="AB10" s="10">
        <f>(Table1372[[#This Row],[150]]-Table137[[#This Row],[150]])/Table1372[[#This Row],[150]]</f>
        <v>0</v>
      </c>
      <c r="AC10" s="10">
        <f>(Table1372[[#This Row],[200]]-Table137[[#This Row],[200]])/Table1372[[#This Row],[200]]</f>
        <v>0</v>
      </c>
    </row>
    <row r="11" spans="2:29" ht="15" thickBot="1" x14ac:dyDescent="0.4">
      <c r="B11" s="15" t="s">
        <v>45</v>
      </c>
      <c r="C11" s="16" t="s">
        <v>16</v>
      </c>
      <c r="D11" s="17">
        <v>7</v>
      </c>
      <c r="E11" s="17">
        <v>7</v>
      </c>
      <c r="F11" s="17"/>
      <c r="G11" s="38">
        <f>Table1372[[#This Row],[0]]-Table137[[#This Row],[0]]</f>
        <v>0</v>
      </c>
      <c r="H11" s="39">
        <f>Table1372[[#This Row],[5]]-Table137[[#This Row],[5]]</f>
        <v>0</v>
      </c>
      <c r="I11" s="39">
        <f>Table1372[[#This Row],[10]]-Table137[[#This Row],[10]]</f>
        <v>0</v>
      </c>
      <c r="J11" s="39">
        <f>Table1372[[#This Row],[15]]-Table137[[#This Row],[15]]</f>
        <v>0</v>
      </c>
      <c r="K11" s="39">
        <f>Table1372[[#This Row],[20]]-Table137[[#This Row],[20]]</f>
        <v>0</v>
      </c>
      <c r="L11" s="39">
        <f>Table1372[[#This Row],[25]]-Table137[[#This Row],[25]]</f>
        <v>0</v>
      </c>
      <c r="M11" s="39">
        <f>Table1372[[#This Row],[50]]-Table137[[#This Row],[50]]</f>
        <v>0</v>
      </c>
      <c r="N11" s="39">
        <f>Table1372[[#This Row],[75]]-Table137[[#This Row],[75]]</f>
        <v>0</v>
      </c>
      <c r="O11" s="39">
        <f>Table1372[[#This Row],[100]]-Table137[[#This Row],[100]]</f>
        <v>0</v>
      </c>
      <c r="P11" s="39">
        <f>Table1372[[#This Row],[125]]-Table137[[#This Row],[125]]</f>
        <v>0</v>
      </c>
      <c r="Q11" s="39">
        <f>Table1372[[#This Row],[150]]-Table137[[#This Row],[150]]</f>
        <v>0</v>
      </c>
      <c r="R11" s="40">
        <f>Table1372[[#This Row],[200]]-Table137[[#This Row],[200]]</f>
        <v>0</v>
      </c>
      <c r="S11" s="20">
        <f>(Table1372[[#This Row],[5]]-Table137[[#This Row],[5]])/Table1372[[#This Row],[5]]</f>
        <v>0</v>
      </c>
      <c r="T11" s="21">
        <f>(Table1372[[#This Row],[10]]-Table137[[#This Row],[10]])/Table1372[[#This Row],[10]]</f>
        <v>0</v>
      </c>
      <c r="U11" s="21">
        <f>(Table1372[[#This Row],[15]]-Table137[[#This Row],[15]])/Table1372[[#This Row],[15]]</f>
        <v>0</v>
      </c>
      <c r="V11" s="21">
        <f>(Table1372[[#This Row],[20]]-Table137[[#This Row],[20]])/Table1372[[#This Row],[20]]</f>
        <v>0</v>
      </c>
      <c r="W11" s="21">
        <f>(Table1372[[#This Row],[25]]-Table137[[#This Row],[25]])/Table1372[[#This Row],[25]]</f>
        <v>0</v>
      </c>
      <c r="X11" s="21">
        <f>(Table1372[[#This Row],[50]]-Table137[[#This Row],[50]])/Table1372[[#This Row],[50]]</f>
        <v>0</v>
      </c>
      <c r="Y11" s="21">
        <f>(Table1372[[#This Row],[75]]-Table137[[#This Row],[75]])/Table1372[[#This Row],[75]]</f>
        <v>0</v>
      </c>
      <c r="Z11" s="21">
        <f>(Table1372[[#This Row],[100]]-Table137[[#This Row],[100]])/Table1372[[#This Row],[100]]</f>
        <v>0</v>
      </c>
      <c r="AA11" s="21">
        <f>(Table1372[[#This Row],[125]]-Table137[[#This Row],[125]])/Table1372[[#This Row],[125]]</f>
        <v>0</v>
      </c>
      <c r="AB11" s="21">
        <f>(Table1372[[#This Row],[150]]-Table137[[#This Row],[150]])/Table1372[[#This Row],[150]]</f>
        <v>0</v>
      </c>
      <c r="AC11" s="21">
        <f>(Table1372[[#This Row],[200]]-Table137[[#This Row],[200]])/Table1372[[#This Row],[200]]</f>
        <v>0</v>
      </c>
    </row>
    <row r="12" spans="2:29" x14ac:dyDescent="0.35">
      <c r="B12" s="22" t="s">
        <v>46</v>
      </c>
      <c r="C12" s="23" t="s">
        <v>33</v>
      </c>
      <c r="D12" s="24">
        <v>50</v>
      </c>
      <c r="E12" s="24">
        <v>6</v>
      </c>
      <c r="F12" s="24">
        <v>850</v>
      </c>
      <c r="G12" s="32">
        <f>Table1372[[#This Row],[0]]-Table137[[#This Row],[0]]</f>
        <v>0</v>
      </c>
      <c r="H12" s="33">
        <f>Table1372[[#This Row],[5]]-Table137[[#This Row],[5]]</f>
        <v>0</v>
      </c>
      <c r="I12" s="33">
        <f>Table1372[[#This Row],[10]]-Table137[[#This Row],[10]]</f>
        <v>0</v>
      </c>
      <c r="J12" s="33">
        <f>Table1372[[#This Row],[15]]-Table137[[#This Row],[15]]</f>
        <v>0</v>
      </c>
      <c r="K12" s="33">
        <f>Table1372[[#This Row],[20]]-Table137[[#This Row],[20]]</f>
        <v>0</v>
      </c>
      <c r="L12" s="33">
        <f>Table1372[[#This Row],[25]]-Table137[[#This Row],[25]]</f>
        <v>0</v>
      </c>
      <c r="M12" s="33">
        <f>Table1372[[#This Row],[50]]-Table137[[#This Row],[50]]</f>
        <v>0</v>
      </c>
      <c r="N12" s="33">
        <f>Table1372[[#This Row],[75]]-Table137[[#This Row],[75]]</f>
        <v>0</v>
      </c>
      <c r="O12" s="33">
        <f>Table1372[[#This Row],[100]]-Table137[[#This Row],[100]]</f>
        <v>0</v>
      </c>
      <c r="P12" s="33">
        <f>Table1372[[#This Row],[125]]-Table137[[#This Row],[125]]</f>
        <v>0</v>
      </c>
      <c r="Q12" s="33">
        <f>Table1372[[#This Row],[150]]-Table137[[#This Row],[150]]</f>
        <v>0</v>
      </c>
      <c r="R12" s="34">
        <f>Table1372[[#This Row],[200]]-Table137[[#This Row],[200]]</f>
        <v>0</v>
      </c>
      <c r="S12" s="27">
        <f>(Table1372[[#This Row],[5]]-Table137[[#This Row],[5]])/Table1372[[#This Row],[5]]</f>
        <v>0</v>
      </c>
      <c r="T12" s="28">
        <f>(Table1372[[#This Row],[10]]-Table137[[#This Row],[10]])/Table1372[[#This Row],[10]]</f>
        <v>0</v>
      </c>
      <c r="U12" s="28">
        <f>(Table1372[[#This Row],[15]]-Table137[[#This Row],[15]])/Table1372[[#This Row],[15]]</f>
        <v>0</v>
      </c>
      <c r="V12" s="28">
        <f>(Table1372[[#This Row],[20]]-Table137[[#This Row],[20]])/Table1372[[#This Row],[20]]</f>
        <v>0</v>
      </c>
      <c r="W12" s="28">
        <f>(Table1372[[#This Row],[25]]-Table137[[#This Row],[25]])/Table1372[[#This Row],[25]]</f>
        <v>0</v>
      </c>
      <c r="X12" s="28">
        <f>(Table1372[[#This Row],[50]]-Table137[[#This Row],[50]])/Table1372[[#This Row],[50]]</f>
        <v>0</v>
      </c>
      <c r="Y12" s="28">
        <f>(Table1372[[#This Row],[75]]-Table137[[#This Row],[75]])/Table1372[[#This Row],[75]]</f>
        <v>0</v>
      </c>
      <c r="Z12" s="28">
        <f>(Table1372[[#This Row],[100]]-Table137[[#This Row],[100]])/Table1372[[#This Row],[100]]</f>
        <v>0</v>
      </c>
      <c r="AA12" s="28">
        <f>(Table1372[[#This Row],[125]]-Table137[[#This Row],[125]])/Table1372[[#This Row],[125]]</f>
        <v>0</v>
      </c>
      <c r="AB12" s="28">
        <f>(Table1372[[#This Row],[150]]-Table137[[#This Row],[150]])/Table1372[[#This Row],[150]]</f>
        <v>0</v>
      </c>
      <c r="AC12" s="28">
        <f>(Table1372[[#This Row],[200]]-Table137[[#This Row],[200]])/Table1372[[#This Row],[200]]</f>
        <v>0</v>
      </c>
    </row>
    <row r="13" spans="2:29" x14ac:dyDescent="0.35">
      <c r="B13" s="14" t="s">
        <v>46</v>
      </c>
      <c r="C13" s="3" t="s">
        <v>11</v>
      </c>
      <c r="D13" s="2">
        <v>50</v>
      </c>
      <c r="E13" s="2">
        <v>9</v>
      </c>
      <c r="F13" s="2">
        <v>800</v>
      </c>
      <c r="G13" s="35">
        <f>Table1372[[#This Row],[0]]-Table137[[#This Row],[0]]</f>
        <v>0</v>
      </c>
      <c r="H13" s="36">
        <f>Table1372[[#This Row],[5]]-Table137[[#This Row],[5]]</f>
        <v>0</v>
      </c>
      <c r="I13" s="36">
        <f>Table1372[[#This Row],[10]]-Table137[[#This Row],[10]]</f>
        <v>0</v>
      </c>
      <c r="J13" s="36">
        <f>Table1372[[#This Row],[15]]-Table137[[#This Row],[15]]</f>
        <v>0</v>
      </c>
      <c r="K13" s="36">
        <f>Table1372[[#This Row],[20]]-Table137[[#This Row],[20]]</f>
        <v>0</v>
      </c>
      <c r="L13" s="36">
        <f>Table1372[[#This Row],[25]]-Table137[[#This Row],[25]]</f>
        <v>0</v>
      </c>
      <c r="M13" s="36">
        <f>Table1372[[#This Row],[50]]-Table137[[#This Row],[50]]</f>
        <v>0</v>
      </c>
      <c r="N13" s="36">
        <f>Table1372[[#This Row],[75]]-Table137[[#This Row],[75]]</f>
        <v>0</v>
      </c>
      <c r="O13" s="36">
        <f>Table1372[[#This Row],[100]]-Table137[[#This Row],[100]]</f>
        <v>0</v>
      </c>
      <c r="P13" s="36">
        <f>Table1372[[#This Row],[125]]-Table137[[#This Row],[125]]</f>
        <v>0</v>
      </c>
      <c r="Q13" s="36">
        <f>Table1372[[#This Row],[150]]-Table137[[#This Row],[150]]</f>
        <v>0</v>
      </c>
      <c r="R13" s="37">
        <f>Table1372[[#This Row],[200]]-Table137[[#This Row],[200]]</f>
        <v>0</v>
      </c>
      <c r="S13" s="11">
        <f>(Table1372[[#This Row],[5]]-Table137[[#This Row],[5]])/Table1372[[#This Row],[5]]</f>
        <v>0</v>
      </c>
      <c r="T13" s="10">
        <f>(Table1372[[#This Row],[10]]-Table137[[#This Row],[10]])/Table1372[[#This Row],[10]]</f>
        <v>0</v>
      </c>
      <c r="U13" s="10">
        <f>(Table1372[[#This Row],[15]]-Table137[[#This Row],[15]])/Table1372[[#This Row],[15]]</f>
        <v>0</v>
      </c>
      <c r="V13" s="10">
        <f>(Table1372[[#This Row],[20]]-Table137[[#This Row],[20]])/Table1372[[#This Row],[20]]</f>
        <v>0</v>
      </c>
      <c r="W13" s="10">
        <f>(Table1372[[#This Row],[25]]-Table137[[#This Row],[25]])/Table1372[[#This Row],[25]]</f>
        <v>0</v>
      </c>
      <c r="X13" s="10">
        <f>(Table1372[[#This Row],[50]]-Table137[[#This Row],[50]])/Table1372[[#This Row],[50]]</f>
        <v>0</v>
      </c>
      <c r="Y13" s="10">
        <f>(Table1372[[#This Row],[75]]-Table137[[#This Row],[75]])/Table1372[[#This Row],[75]]</f>
        <v>0</v>
      </c>
      <c r="Z13" s="10">
        <f>(Table1372[[#This Row],[100]]-Table137[[#This Row],[100]])/Table1372[[#This Row],[100]]</f>
        <v>0</v>
      </c>
      <c r="AA13" s="10">
        <f>(Table1372[[#This Row],[125]]-Table137[[#This Row],[125]])/Table1372[[#This Row],[125]]</f>
        <v>0</v>
      </c>
      <c r="AB13" s="10">
        <f>(Table1372[[#This Row],[150]]-Table137[[#This Row],[150]])/Table1372[[#This Row],[150]]</f>
        <v>0</v>
      </c>
      <c r="AC13" s="10">
        <f>(Table1372[[#This Row],[200]]-Table137[[#This Row],[200]])/Table1372[[#This Row],[200]]</f>
        <v>0</v>
      </c>
    </row>
    <row r="14" spans="2:29" x14ac:dyDescent="0.35">
      <c r="B14" s="14" t="s">
        <v>46</v>
      </c>
      <c r="C14" s="3" t="s">
        <v>34</v>
      </c>
      <c r="D14" s="2">
        <v>40</v>
      </c>
      <c r="E14" s="2">
        <v>6</v>
      </c>
      <c r="F14" s="2">
        <v>850</v>
      </c>
      <c r="G14" s="35">
        <f>Table1372[[#This Row],[0]]-Table137[[#This Row],[0]]</f>
        <v>0</v>
      </c>
      <c r="H14" s="36">
        <f>Table1372[[#This Row],[5]]-Table137[[#This Row],[5]]</f>
        <v>0</v>
      </c>
      <c r="I14" s="36">
        <f>Table1372[[#This Row],[10]]-Table137[[#This Row],[10]]</f>
        <v>0</v>
      </c>
      <c r="J14" s="36">
        <f>Table1372[[#This Row],[15]]-Table137[[#This Row],[15]]</f>
        <v>0</v>
      </c>
      <c r="K14" s="36">
        <f>Table1372[[#This Row],[20]]-Table137[[#This Row],[20]]</f>
        <v>0</v>
      </c>
      <c r="L14" s="36">
        <f>Table1372[[#This Row],[25]]-Table137[[#This Row],[25]]</f>
        <v>0</v>
      </c>
      <c r="M14" s="36">
        <f>Table1372[[#This Row],[50]]-Table137[[#This Row],[50]]</f>
        <v>0</v>
      </c>
      <c r="N14" s="36">
        <f>Table1372[[#This Row],[75]]-Table137[[#This Row],[75]]</f>
        <v>0</v>
      </c>
      <c r="O14" s="36">
        <f>Table1372[[#This Row],[100]]-Table137[[#This Row],[100]]</f>
        <v>0</v>
      </c>
      <c r="P14" s="36">
        <f>Table1372[[#This Row],[125]]-Table137[[#This Row],[125]]</f>
        <v>0</v>
      </c>
      <c r="Q14" s="36">
        <f>Table1372[[#This Row],[150]]-Table137[[#This Row],[150]]</f>
        <v>0</v>
      </c>
      <c r="R14" s="37">
        <f>Table1372[[#This Row],[200]]-Table137[[#This Row],[200]]</f>
        <v>0</v>
      </c>
      <c r="S14" s="11">
        <f>(Table1372[[#This Row],[5]]-Table137[[#This Row],[5]])/Table1372[[#This Row],[5]]</f>
        <v>0</v>
      </c>
      <c r="T14" s="10">
        <f>(Table1372[[#This Row],[10]]-Table137[[#This Row],[10]])/Table1372[[#This Row],[10]]</f>
        <v>0</v>
      </c>
      <c r="U14" s="10">
        <f>(Table1372[[#This Row],[15]]-Table137[[#This Row],[15]])/Table1372[[#This Row],[15]]</f>
        <v>0</v>
      </c>
      <c r="V14" s="10">
        <f>(Table1372[[#This Row],[20]]-Table137[[#This Row],[20]])/Table1372[[#This Row],[20]]</f>
        <v>0</v>
      </c>
      <c r="W14" s="10">
        <f>(Table1372[[#This Row],[25]]-Table137[[#This Row],[25]])/Table1372[[#This Row],[25]]</f>
        <v>0</v>
      </c>
      <c r="X14" s="10">
        <f>(Table1372[[#This Row],[50]]-Table137[[#This Row],[50]])/Table1372[[#This Row],[50]]</f>
        <v>0</v>
      </c>
      <c r="Y14" s="10">
        <f>(Table1372[[#This Row],[75]]-Table137[[#This Row],[75]])/Table1372[[#This Row],[75]]</f>
        <v>0</v>
      </c>
      <c r="Z14" s="10">
        <f>(Table1372[[#This Row],[100]]-Table137[[#This Row],[100]])/Table1372[[#This Row],[100]]</f>
        <v>0</v>
      </c>
      <c r="AA14" s="10">
        <f>(Table1372[[#This Row],[125]]-Table137[[#This Row],[125]])/Table1372[[#This Row],[125]]</f>
        <v>0</v>
      </c>
      <c r="AB14" s="10">
        <f>(Table1372[[#This Row],[150]]-Table137[[#This Row],[150]])/Table1372[[#This Row],[150]]</f>
        <v>0</v>
      </c>
      <c r="AC14" s="10">
        <f>(Table1372[[#This Row],[200]]-Table137[[#This Row],[200]])/Table1372[[#This Row],[200]]</f>
        <v>0</v>
      </c>
    </row>
    <row r="15" spans="2:29" x14ac:dyDescent="0.35">
      <c r="B15" s="14" t="s">
        <v>46</v>
      </c>
      <c r="C15" s="3" t="s">
        <v>37</v>
      </c>
      <c r="D15" s="2">
        <v>25</v>
      </c>
      <c r="E15" s="2">
        <v>8</v>
      </c>
      <c r="F15" s="2">
        <v>900</v>
      </c>
      <c r="G15" s="35">
        <f>Table1372[[#This Row],[0]]-Table137[[#This Row],[0]]</f>
        <v>0</v>
      </c>
      <c r="H15" s="36">
        <f>Table1372[[#This Row],[5]]-Table137[[#This Row],[5]]</f>
        <v>0</v>
      </c>
      <c r="I15" s="36">
        <f>Table1372[[#This Row],[10]]-Table137[[#This Row],[10]]</f>
        <v>0</v>
      </c>
      <c r="J15" s="36">
        <f>Table1372[[#This Row],[15]]-Table137[[#This Row],[15]]</f>
        <v>0</v>
      </c>
      <c r="K15" s="36">
        <f>Table1372[[#This Row],[20]]-Table137[[#This Row],[20]]</f>
        <v>0</v>
      </c>
      <c r="L15" s="36">
        <f>Table1372[[#This Row],[25]]-Table137[[#This Row],[25]]</f>
        <v>0</v>
      </c>
      <c r="M15" s="36">
        <f>Table1372[[#This Row],[50]]-Table137[[#This Row],[50]]</f>
        <v>0</v>
      </c>
      <c r="N15" s="36">
        <f>Table1372[[#This Row],[75]]-Table137[[#This Row],[75]]</f>
        <v>0</v>
      </c>
      <c r="O15" s="36">
        <f>Table1372[[#This Row],[100]]-Table137[[#This Row],[100]]</f>
        <v>0</v>
      </c>
      <c r="P15" s="36">
        <f>Table1372[[#This Row],[125]]-Table137[[#This Row],[125]]</f>
        <v>0</v>
      </c>
      <c r="Q15" s="36">
        <f>Table1372[[#This Row],[150]]-Table137[[#This Row],[150]]</f>
        <v>0</v>
      </c>
      <c r="R15" s="37">
        <f>Table1372[[#This Row],[200]]-Table137[[#This Row],[200]]</f>
        <v>0</v>
      </c>
      <c r="S15" s="11">
        <f>(Table1372[[#This Row],[5]]-Table137[[#This Row],[5]])/Table1372[[#This Row],[5]]</f>
        <v>0</v>
      </c>
      <c r="T15" s="10">
        <f>(Table1372[[#This Row],[10]]-Table137[[#This Row],[10]])/Table1372[[#This Row],[10]]</f>
        <v>0</v>
      </c>
      <c r="U15" s="10">
        <f>(Table1372[[#This Row],[15]]-Table137[[#This Row],[15]])/Table1372[[#This Row],[15]]</f>
        <v>0</v>
      </c>
      <c r="V15" s="10">
        <f>(Table1372[[#This Row],[20]]-Table137[[#This Row],[20]])/Table1372[[#This Row],[20]]</f>
        <v>0</v>
      </c>
      <c r="W15" s="10">
        <f>(Table1372[[#This Row],[25]]-Table137[[#This Row],[25]])/Table1372[[#This Row],[25]]</f>
        <v>0</v>
      </c>
      <c r="X15" s="10">
        <f>(Table1372[[#This Row],[50]]-Table137[[#This Row],[50]])/Table1372[[#This Row],[50]]</f>
        <v>0</v>
      </c>
      <c r="Y15" s="10">
        <f>(Table1372[[#This Row],[75]]-Table137[[#This Row],[75]])/Table1372[[#This Row],[75]]</f>
        <v>0</v>
      </c>
      <c r="Z15" s="10">
        <f>(Table1372[[#This Row],[100]]-Table137[[#This Row],[100]])/Table1372[[#This Row],[100]]</f>
        <v>0</v>
      </c>
      <c r="AA15" s="10">
        <f>(Table1372[[#This Row],[125]]-Table137[[#This Row],[125]])/Table1372[[#This Row],[125]]</f>
        <v>0</v>
      </c>
      <c r="AB15" s="10">
        <f>(Table1372[[#This Row],[150]]-Table137[[#This Row],[150]])/Table1372[[#This Row],[150]]</f>
        <v>0</v>
      </c>
      <c r="AC15" s="10">
        <f>(Table1372[[#This Row],[200]]-Table137[[#This Row],[200]])/Table1372[[#This Row],[200]]</f>
        <v>0</v>
      </c>
    </row>
    <row r="16" spans="2:29" x14ac:dyDescent="0.35">
      <c r="B16" s="14" t="s">
        <v>46</v>
      </c>
      <c r="C16" s="3" t="s">
        <v>35</v>
      </c>
      <c r="D16" s="2">
        <v>30</v>
      </c>
      <c r="E16" s="2">
        <v>7</v>
      </c>
      <c r="F16" s="2">
        <v>800</v>
      </c>
      <c r="G16" s="35">
        <f>Table1372[[#This Row],[0]]-Table137[[#This Row],[0]]</f>
        <v>0</v>
      </c>
      <c r="H16" s="36">
        <f>Table1372[[#This Row],[5]]-Table137[[#This Row],[5]]</f>
        <v>0</v>
      </c>
      <c r="I16" s="36">
        <f>Table1372[[#This Row],[10]]-Table137[[#This Row],[10]]</f>
        <v>0</v>
      </c>
      <c r="J16" s="36">
        <f>Table1372[[#This Row],[15]]-Table137[[#This Row],[15]]</f>
        <v>0</v>
      </c>
      <c r="K16" s="36">
        <f>Table1372[[#This Row],[20]]-Table137[[#This Row],[20]]</f>
        <v>0</v>
      </c>
      <c r="L16" s="36">
        <f>Table1372[[#This Row],[25]]-Table137[[#This Row],[25]]</f>
        <v>0</v>
      </c>
      <c r="M16" s="36">
        <f>Table1372[[#This Row],[50]]-Table137[[#This Row],[50]]</f>
        <v>0</v>
      </c>
      <c r="N16" s="36">
        <f>Table1372[[#This Row],[75]]-Table137[[#This Row],[75]]</f>
        <v>0</v>
      </c>
      <c r="O16" s="36">
        <f>Table1372[[#This Row],[100]]-Table137[[#This Row],[100]]</f>
        <v>0</v>
      </c>
      <c r="P16" s="36">
        <f>Table1372[[#This Row],[125]]-Table137[[#This Row],[125]]</f>
        <v>0</v>
      </c>
      <c r="Q16" s="36">
        <f>Table1372[[#This Row],[150]]-Table137[[#This Row],[150]]</f>
        <v>0</v>
      </c>
      <c r="R16" s="37">
        <f>Table1372[[#This Row],[200]]-Table137[[#This Row],[200]]</f>
        <v>0</v>
      </c>
      <c r="S16" s="11">
        <f>(Table1372[[#This Row],[5]]-Table137[[#This Row],[5]])/Table1372[[#This Row],[5]]</f>
        <v>0</v>
      </c>
      <c r="T16" s="10">
        <f>(Table1372[[#This Row],[10]]-Table137[[#This Row],[10]])/Table1372[[#This Row],[10]]</f>
        <v>0</v>
      </c>
      <c r="U16" s="10">
        <f>(Table1372[[#This Row],[15]]-Table137[[#This Row],[15]])/Table1372[[#This Row],[15]]</f>
        <v>0</v>
      </c>
      <c r="V16" s="10">
        <f>(Table1372[[#This Row],[20]]-Table137[[#This Row],[20]])/Table1372[[#This Row],[20]]</f>
        <v>0</v>
      </c>
      <c r="W16" s="10">
        <f>(Table1372[[#This Row],[25]]-Table137[[#This Row],[25]])/Table1372[[#This Row],[25]]</f>
        <v>0</v>
      </c>
      <c r="X16" s="10">
        <f>(Table1372[[#This Row],[50]]-Table137[[#This Row],[50]])/Table1372[[#This Row],[50]]</f>
        <v>0</v>
      </c>
      <c r="Y16" s="10">
        <f>(Table1372[[#This Row],[75]]-Table137[[#This Row],[75]])/Table1372[[#This Row],[75]]</f>
        <v>0</v>
      </c>
      <c r="Z16" s="10">
        <f>(Table1372[[#This Row],[100]]-Table137[[#This Row],[100]])/Table1372[[#This Row],[100]]</f>
        <v>0</v>
      </c>
      <c r="AA16" s="10">
        <f>(Table1372[[#This Row],[125]]-Table137[[#This Row],[125]])/Table1372[[#This Row],[125]]</f>
        <v>0</v>
      </c>
      <c r="AB16" s="10">
        <f>(Table1372[[#This Row],[150]]-Table137[[#This Row],[150]])/Table1372[[#This Row],[150]]</f>
        <v>0</v>
      </c>
      <c r="AC16" s="10">
        <f>(Table1372[[#This Row],[200]]-Table137[[#This Row],[200]])/Table1372[[#This Row],[200]]</f>
        <v>0</v>
      </c>
    </row>
    <row r="17" spans="2:29" x14ac:dyDescent="0.35">
      <c r="B17" s="14" t="s">
        <v>46</v>
      </c>
      <c r="C17" s="3" t="s">
        <v>36</v>
      </c>
      <c r="D17" s="2">
        <v>25</v>
      </c>
      <c r="E17" s="2">
        <v>7</v>
      </c>
      <c r="F17" s="2">
        <v>950</v>
      </c>
      <c r="G17" s="35">
        <f>Table1372[[#This Row],[0]]-Table137[[#This Row],[0]]</f>
        <v>0</v>
      </c>
      <c r="H17" s="36">
        <f>Table1372[[#This Row],[5]]-Table137[[#This Row],[5]]</f>
        <v>0</v>
      </c>
      <c r="I17" s="36">
        <f>Table1372[[#This Row],[10]]-Table137[[#This Row],[10]]</f>
        <v>0</v>
      </c>
      <c r="J17" s="36">
        <f>Table1372[[#This Row],[15]]-Table137[[#This Row],[15]]</f>
        <v>0</v>
      </c>
      <c r="K17" s="36">
        <f>Table1372[[#This Row],[20]]-Table137[[#This Row],[20]]</f>
        <v>0</v>
      </c>
      <c r="L17" s="36">
        <f>Table1372[[#This Row],[25]]-Table137[[#This Row],[25]]</f>
        <v>0</v>
      </c>
      <c r="M17" s="36">
        <f>Table1372[[#This Row],[50]]-Table137[[#This Row],[50]]</f>
        <v>0</v>
      </c>
      <c r="N17" s="36">
        <f>Table1372[[#This Row],[75]]-Table137[[#This Row],[75]]</f>
        <v>0</v>
      </c>
      <c r="O17" s="36">
        <f>Table1372[[#This Row],[100]]-Table137[[#This Row],[100]]</f>
        <v>0</v>
      </c>
      <c r="P17" s="36">
        <f>Table1372[[#This Row],[125]]-Table137[[#This Row],[125]]</f>
        <v>0</v>
      </c>
      <c r="Q17" s="36">
        <f>Table1372[[#This Row],[150]]-Table137[[#This Row],[150]]</f>
        <v>0</v>
      </c>
      <c r="R17" s="37">
        <f>Table1372[[#This Row],[200]]-Table137[[#This Row],[200]]</f>
        <v>0</v>
      </c>
      <c r="S17" s="11">
        <f>(Table1372[[#This Row],[5]]-Table137[[#This Row],[5]])/Table1372[[#This Row],[5]]</f>
        <v>0</v>
      </c>
      <c r="T17" s="10">
        <f>(Table1372[[#This Row],[10]]-Table137[[#This Row],[10]])/Table1372[[#This Row],[10]]</f>
        <v>0</v>
      </c>
      <c r="U17" s="10">
        <f>(Table1372[[#This Row],[15]]-Table137[[#This Row],[15]])/Table1372[[#This Row],[15]]</f>
        <v>0</v>
      </c>
      <c r="V17" s="10">
        <f>(Table1372[[#This Row],[20]]-Table137[[#This Row],[20]])/Table1372[[#This Row],[20]]</f>
        <v>0</v>
      </c>
      <c r="W17" s="10">
        <f>(Table1372[[#This Row],[25]]-Table137[[#This Row],[25]])/Table1372[[#This Row],[25]]</f>
        <v>0</v>
      </c>
      <c r="X17" s="10">
        <f>(Table1372[[#This Row],[50]]-Table137[[#This Row],[50]])/Table1372[[#This Row],[50]]</f>
        <v>0</v>
      </c>
      <c r="Y17" s="10">
        <f>(Table1372[[#This Row],[75]]-Table137[[#This Row],[75]])/Table1372[[#This Row],[75]]</f>
        <v>0</v>
      </c>
      <c r="Z17" s="10">
        <f>(Table1372[[#This Row],[100]]-Table137[[#This Row],[100]])/Table1372[[#This Row],[100]]</f>
        <v>0</v>
      </c>
      <c r="AA17" s="10">
        <f>(Table1372[[#This Row],[125]]-Table137[[#This Row],[125]])/Table1372[[#This Row],[125]]</f>
        <v>0</v>
      </c>
      <c r="AB17" s="10">
        <f>(Table1372[[#This Row],[150]]-Table137[[#This Row],[150]])/Table1372[[#This Row],[150]]</f>
        <v>0</v>
      </c>
      <c r="AC17" s="10">
        <f>(Table1372[[#This Row],[200]]-Table137[[#This Row],[200]])/Table1372[[#This Row],[200]]</f>
        <v>0</v>
      </c>
    </row>
    <row r="18" spans="2:29" x14ac:dyDescent="0.35">
      <c r="B18" s="14" t="s">
        <v>46</v>
      </c>
      <c r="C18" s="3" t="s">
        <v>38</v>
      </c>
      <c r="D18" s="2">
        <v>20</v>
      </c>
      <c r="E18" s="2">
        <v>9</v>
      </c>
      <c r="F18" s="2">
        <v>900</v>
      </c>
      <c r="G18" s="35">
        <f>Table1372[[#This Row],[0]]-Table137[[#This Row],[0]]</f>
        <v>0</v>
      </c>
      <c r="H18" s="36">
        <f>Table1372[[#This Row],[5]]-Table137[[#This Row],[5]]</f>
        <v>0</v>
      </c>
      <c r="I18" s="36">
        <f>Table1372[[#This Row],[10]]-Table137[[#This Row],[10]]</f>
        <v>0</v>
      </c>
      <c r="J18" s="36">
        <f>Table1372[[#This Row],[15]]-Table137[[#This Row],[15]]</f>
        <v>0</v>
      </c>
      <c r="K18" s="36">
        <f>Table1372[[#This Row],[20]]-Table137[[#This Row],[20]]</f>
        <v>0</v>
      </c>
      <c r="L18" s="36">
        <f>Table1372[[#This Row],[25]]-Table137[[#This Row],[25]]</f>
        <v>0</v>
      </c>
      <c r="M18" s="36">
        <f>Table1372[[#This Row],[50]]-Table137[[#This Row],[50]]</f>
        <v>0</v>
      </c>
      <c r="N18" s="36">
        <f>Table1372[[#This Row],[75]]-Table137[[#This Row],[75]]</f>
        <v>0</v>
      </c>
      <c r="O18" s="36">
        <f>Table1372[[#This Row],[100]]-Table137[[#This Row],[100]]</f>
        <v>0</v>
      </c>
      <c r="P18" s="36">
        <f>Table1372[[#This Row],[125]]-Table137[[#This Row],[125]]</f>
        <v>0</v>
      </c>
      <c r="Q18" s="36">
        <f>Table1372[[#This Row],[150]]-Table137[[#This Row],[150]]</f>
        <v>0</v>
      </c>
      <c r="R18" s="37">
        <f>Table1372[[#This Row],[200]]-Table137[[#This Row],[200]]</f>
        <v>0</v>
      </c>
      <c r="S18" s="11">
        <f>(Table1372[[#This Row],[5]]-Table137[[#This Row],[5]])/Table1372[[#This Row],[5]]</f>
        <v>0</v>
      </c>
      <c r="T18" s="10">
        <f>(Table1372[[#This Row],[10]]-Table137[[#This Row],[10]])/Table1372[[#This Row],[10]]</f>
        <v>0</v>
      </c>
      <c r="U18" s="10">
        <f>(Table1372[[#This Row],[15]]-Table137[[#This Row],[15]])/Table1372[[#This Row],[15]]</f>
        <v>0</v>
      </c>
      <c r="V18" s="10">
        <f>(Table1372[[#This Row],[20]]-Table137[[#This Row],[20]])/Table1372[[#This Row],[20]]</f>
        <v>0</v>
      </c>
      <c r="W18" s="10">
        <f>(Table1372[[#This Row],[25]]-Table137[[#This Row],[25]])/Table1372[[#This Row],[25]]</f>
        <v>0</v>
      </c>
      <c r="X18" s="10">
        <f>(Table1372[[#This Row],[50]]-Table137[[#This Row],[50]])/Table1372[[#This Row],[50]]</f>
        <v>0</v>
      </c>
      <c r="Y18" s="10">
        <f>(Table1372[[#This Row],[75]]-Table137[[#This Row],[75]])/Table1372[[#This Row],[75]]</f>
        <v>0</v>
      </c>
      <c r="Z18" s="10">
        <f>(Table1372[[#This Row],[100]]-Table137[[#This Row],[100]])/Table1372[[#This Row],[100]]</f>
        <v>0</v>
      </c>
      <c r="AA18" s="10">
        <f>(Table1372[[#This Row],[125]]-Table137[[#This Row],[125]])/Table1372[[#This Row],[125]]</f>
        <v>0</v>
      </c>
      <c r="AB18" s="10">
        <f>(Table1372[[#This Row],[150]]-Table137[[#This Row],[150]])/Table1372[[#This Row],[150]]</f>
        <v>0</v>
      </c>
      <c r="AC18" s="10">
        <f>(Table1372[[#This Row],[200]]-Table137[[#This Row],[200]])/Table1372[[#This Row],[200]]</f>
        <v>0</v>
      </c>
    </row>
    <row r="19" spans="2:29" x14ac:dyDescent="0.35">
      <c r="B19" s="14" t="s">
        <v>46</v>
      </c>
      <c r="C19" s="3" t="s">
        <v>40</v>
      </c>
      <c r="D19" s="2">
        <v>20</v>
      </c>
      <c r="E19" s="2">
        <v>10</v>
      </c>
      <c r="F19" s="2">
        <v>800</v>
      </c>
      <c r="G19" s="35">
        <f>Table1372[[#This Row],[0]]-Table137[[#This Row],[0]]</f>
        <v>0</v>
      </c>
      <c r="H19" s="36">
        <f>Table1372[[#This Row],[5]]-Table137[[#This Row],[5]]</f>
        <v>0</v>
      </c>
      <c r="I19" s="36">
        <f>Table1372[[#This Row],[10]]-Table137[[#This Row],[10]]</f>
        <v>0</v>
      </c>
      <c r="J19" s="36">
        <f>Table1372[[#This Row],[15]]-Table137[[#This Row],[15]]</f>
        <v>0</v>
      </c>
      <c r="K19" s="36">
        <f>Table1372[[#This Row],[20]]-Table137[[#This Row],[20]]</f>
        <v>0</v>
      </c>
      <c r="L19" s="36">
        <f>Table1372[[#This Row],[25]]-Table137[[#This Row],[25]]</f>
        <v>0</v>
      </c>
      <c r="M19" s="36">
        <f>Table1372[[#This Row],[50]]-Table137[[#This Row],[50]]</f>
        <v>0</v>
      </c>
      <c r="N19" s="36">
        <f>Table1372[[#This Row],[75]]-Table137[[#This Row],[75]]</f>
        <v>0</v>
      </c>
      <c r="O19" s="36">
        <f>Table1372[[#This Row],[100]]-Table137[[#This Row],[100]]</f>
        <v>0</v>
      </c>
      <c r="P19" s="36">
        <f>Table1372[[#This Row],[125]]-Table137[[#This Row],[125]]</f>
        <v>0</v>
      </c>
      <c r="Q19" s="36">
        <f>Table1372[[#This Row],[150]]-Table137[[#This Row],[150]]</f>
        <v>0</v>
      </c>
      <c r="R19" s="37">
        <f>Table1372[[#This Row],[200]]-Table137[[#This Row],[200]]</f>
        <v>0</v>
      </c>
      <c r="S19" s="11">
        <f>(Table1372[[#This Row],[5]]-Table137[[#This Row],[5]])/Table1372[[#This Row],[5]]</f>
        <v>0</v>
      </c>
      <c r="T19" s="10">
        <f>(Table1372[[#This Row],[10]]-Table137[[#This Row],[10]])/Table1372[[#This Row],[10]]</f>
        <v>0</v>
      </c>
      <c r="U19" s="10">
        <f>(Table1372[[#This Row],[15]]-Table137[[#This Row],[15]])/Table1372[[#This Row],[15]]</f>
        <v>0</v>
      </c>
      <c r="V19" s="10">
        <f>(Table1372[[#This Row],[20]]-Table137[[#This Row],[20]])/Table1372[[#This Row],[20]]</f>
        <v>0</v>
      </c>
      <c r="W19" s="10">
        <f>(Table1372[[#This Row],[25]]-Table137[[#This Row],[25]])/Table1372[[#This Row],[25]]</f>
        <v>0</v>
      </c>
      <c r="X19" s="10">
        <f>(Table1372[[#This Row],[50]]-Table137[[#This Row],[50]])/Table1372[[#This Row],[50]]</f>
        <v>0</v>
      </c>
      <c r="Y19" s="10">
        <f>(Table1372[[#This Row],[75]]-Table137[[#This Row],[75]])/Table1372[[#This Row],[75]]</f>
        <v>0</v>
      </c>
      <c r="Z19" s="10">
        <f>(Table1372[[#This Row],[100]]-Table137[[#This Row],[100]])/Table1372[[#This Row],[100]]</f>
        <v>0</v>
      </c>
      <c r="AA19" s="10">
        <f>(Table1372[[#This Row],[125]]-Table137[[#This Row],[125]])/Table1372[[#This Row],[125]]</f>
        <v>0</v>
      </c>
      <c r="AB19" s="10">
        <f>(Table1372[[#This Row],[150]]-Table137[[#This Row],[150]])/Table1372[[#This Row],[150]]</f>
        <v>0</v>
      </c>
      <c r="AC19" s="10">
        <f>(Table1372[[#This Row],[200]]-Table137[[#This Row],[200]])/Table1372[[#This Row],[200]]</f>
        <v>0</v>
      </c>
    </row>
    <row r="20" spans="2:29" ht="15" thickBot="1" x14ac:dyDescent="0.4">
      <c r="B20" s="15" t="s">
        <v>46</v>
      </c>
      <c r="C20" s="16" t="s">
        <v>39</v>
      </c>
      <c r="D20" s="17">
        <v>30</v>
      </c>
      <c r="E20" s="17">
        <v>9</v>
      </c>
      <c r="F20" s="17">
        <v>600</v>
      </c>
      <c r="G20" s="38">
        <f>Table1372[[#This Row],[0]]-Table137[[#This Row],[0]]</f>
        <v>0</v>
      </c>
      <c r="H20" s="39">
        <f>Table1372[[#This Row],[5]]-Table137[[#This Row],[5]]</f>
        <v>0</v>
      </c>
      <c r="I20" s="39">
        <f>Table1372[[#This Row],[10]]-Table137[[#This Row],[10]]</f>
        <v>0</v>
      </c>
      <c r="J20" s="39">
        <f>Table1372[[#This Row],[15]]-Table137[[#This Row],[15]]</f>
        <v>0</v>
      </c>
      <c r="K20" s="39">
        <f>Table1372[[#This Row],[20]]-Table137[[#This Row],[20]]</f>
        <v>0</v>
      </c>
      <c r="L20" s="39">
        <f>Table1372[[#This Row],[25]]-Table137[[#This Row],[25]]</f>
        <v>0</v>
      </c>
      <c r="M20" s="39">
        <f>Table1372[[#This Row],[50]]-Table137[[#This Row],[50]]</f>
        <v>0</v>
      </c>
      <c r="N20" s="39">
        <f>Table1372[[#This Row],[75]]-Table137[[#This Row],[75]]</f>
        <v>0</v>
      </c>
      <c r="O20" s="39">
        <f>Table1372[[#This Row],[100]]-Table137[[#This Row],[100]]</f>
        <v>0</v>
      </c>
      <c r="P20" s="39">
        <f>Table1372[[#This Row],[125]]-Table137[[#This Row],[125]]</f>
        <v>0</v>
      </c>
      <c r="Q20" s="39">
        <f>Table1372[[#This Row],[150]]-Table137[[#This Row],[150]]</f>
        <v>0</v>
      </c>
      <c r="R20" s="40">
        <f>Table1372[[#This Row],[200]]-Table137[[#This Row],[200]]</f>
        <v>0</v>
      </c>
      <c r="S20" s="20">
        <f>(Table1372[[#This Row],[5]]-Table137[[#This Row],[5]])/Table1372[[#This Row],[5]]</f>
        <v>0</v>
      </c>
      <c r="T20" s="21">
        <f>(Table1372[[#This Row],[10]]-Table137[[#This Row],[10]])/Table1372[[#This Row],[10]]</f>
        <v>0</v>
      </c>
      <c r="U20" s="21">
        <f>(Table1372[[#This Row],[15]]-Table137[[#This Row],[15]])/Table1372[[#This Row],[15]]</f>
        <v>0</v>
      </c>
      <c r="V20" s="21">
        <f>(Table1372[[#This Row],[20]]-Table137[[#This Row],[20]])/Table1372[[#This Row],[20]]</f>
        <v>0</v>
      </c>
      <c r="W20" s="21">
        <f>(Table1372[[#This Row],[25]]-Table137[[#This Row],[25]])/Table1372[[#This Row],[25]]</f>
        <v>0</v>
      </c>
      <c r="X20" s="21">
        <f>(Table1372[[#This Row],[50]]-Table137[[#This Row],[50]])/Table1372[[#This Row],[50]]</f>
        <v>0</v>
      </c>
      <c r="Y20" s="21">
        <f>(Table1372[[#This Row],[75]]-Table137[[#This Row],[75]])/Table1372[[#This Row],[75]]</f>
        <v>0</v>
      </c>
      <c r="Z20" s="21">
        <f>(Table1372[[#This Row],[100]]-Table137[[#This Row],[100]])/Table1372[[#This Row],[100]]</f>
        <v>0</v>
      </c>
      <c r="AA20" s="21">
        <f>(Table1372[[#This Row],[125]]-Table137[[#This Row],[125]])/Table1372[[#This Row],[125]]</f>
        <v>0</v>
      </c>
      <c r="AB20" s="21">
        <f>(Table1372[[#This Row],[150]]-Table137[[#This Row],[150]])/Table1372[[#This Row],[150]]</f>
        <v>0</v>
      </c>
      <c r="AC20" s="21">
        <f>(Table1372[[#This Row],[200]]-Table137[[#This Row],[200]])/Table1372[[#This Row],[200]]</f>
        <v>0</v>
      </c>
    </row>
    <row r="21" spans="2:29" x14ac:dyDescent="0.35">
      <c r="B21" s="22" t="s">
        <v>47</v>
      </c>
      <c r="C21" s="23" t="s">
        <v>29</v>
      </c>
      <c r="D21" s="24">
        <v>30</v>
      </c>
      <c r="E21" s="24">
        <v>10</v>
      </c>
      <c r="F21" s="24">
        <v>740</v>
      </c>
      <c r="G21" s="32">
        <f>Table1372[[#This Row],[0]]-Table137[[#This Row],[0]]</f>
        <v>0</v>
      </c>
      <c r="H21" s="33">
        <f>Table1372[[#This Row],[5]]-Table137[[#This Row],[5]]</f>
        <v>0</v>
      </c>
      <c r="I21" s="33">
        <f>Table1372[[#This Row],[10]]-Table137[[#This Row],[10]]</f>
        <v>0</v>
      </c>
      <c r="J21" s="33">
        <f>Table1372[[#This Row],[15]]-Table137[[#This Row],[15]]</f>
        <v>0</v>
      </c>
      <c r="K21" s="33">
        <f>Table1372[[#This Row],[20]]-Table137[[#This Row],[20]]</f>
        <v>0</v>
      </c>
      <c r="L21" s="33">
        <f>Table1372[[#This Row],[25]]-Table137[[#This Row],[25]]</f>
        <v>0</v>
      </c>
      <c r="M21" s="33">
        <f>Table1372[[#This Row],[50]]-Table137[[#This Row],[50]]</f>
        <v>0</v>
      </c>
      <c r="N21" s="33">
        <f>Table1372[[#This Row],[75]]-Table137[[#This Row],[75]]</f>
        <v>0</v>
      </c>
      <c r="O21" s="33">
        <f>Table1372[[#This Row],[100]]-Table137[[#This Row],[100]]</f>
        <v>0</v>
      </c>
      <c r="P21" s="33">
        <f>Table1372[[#This Row],[125]]-Table137[[#This Row],[125]]</f>
        <v>0</v>
      </c>
      <c r="Q21" s="33">
        <f>Table1372[[#This Row],[150]]-Table137[[#This Row],[150]]</f>
        <v>0</v>
      </c>
      <c r="R21" s="34">
        <f>Table1372[[#This Row],[200]]-Table137[[#This Row],[200]]</f>
        <v>0</v>
      </c>
      <c r="S21" s="27">
        <f>(Table1372[[#This Row],[5]]-Table137[[#This Row],[5]])/Table1372[[#This Row],[5]]</f>
        <v>0</v>
      </c>
      <c r="T21" s="28">
        <f>(Table1372[[#This Row],[10]]-Table137[[#This Row],[10]])/Table1372[[#This Row],[10]]</f>
        <v>0</v>
      </c>
      <c r="U21" s="28">
        <f>(Table1372[[#This Row],[15]]-Table137[[#This Row],[15]])/Table1372[[#This Row],[15]]</f>
        <v>0</v>
      </c>
      <c r="V21" s="28">
        <f>(Table1372[[#This Row],[20]]-Table137[[#This Row],[20]])/Table1372[[#This Row],[20]]</f>
        <v>0</v>
      </c>
      <c r="W21" s="28">
        <f>(Table1372[[#This Row],[25]]-Table137[[#This Row],[25]])/Table1372[[#This Row],[25]]</f>
        <v>0</v>
      </c>
      <c r="X21" s="28">
        <f>(Table1372[[#This Row],[50]]-Table137[[#This Row],[50]])/Table1372[[#This Row],[50]]</f>
        <v>0</v>
      </c>
      <c r="Y21" s="28">
        <f>(Table1372[[#This Row],[75]]-Table137[[#This Row],[75]])/Table1372[[#This Row],[75]]</f>
        <v>0</v>
      </c>
      <c r="Z21" s="28">
        <f>(Table1372[[#This Row],[100]]-Table137[[#This Row],[100]])/Table1372[[#This Row],[100]]</f>
        <v>0</v>
      </c>
      <c r="AA21" s="28">
        <f>(Table1372[[#This Row],[125]]-Table137[[#This Row],[125]])/Table1372[[#This Row],[125]]</f>
        <v>0</v>
      </c>
      <c r="AB21" s="28">
        <f>(Table1372[[#This Row],[150]]-Table137[[#This Row],[150]])/Table1372[[#This Row],[150]]</f>
        <v>0</v>
      </c>
      <c r="AC21" s="28">
        <f>(Table1372[[#This Row],[200]]-Table137[[#This Row],[200]])/Table1372[[#This Row],[200]]</f>
        <v>0</v>
      </c>
    </row>
    <row r="22" spans="2:29" x14ac:dyDescent="0.35">
      <c r="B22" s="14" t="s">
        <v>47</v>
      </c>
      <c r="C22" s="3" t="s">
        <v>19</v>
      </c>
      <c r="D22" s="2">
        <v>30</v>
      </c>
      <c r="E22" s="2">
        <v>12</v>
      </c>
      <c r="F22" s="2">
        <v>750</v>
      </c>
      <c r="G22" s="35">
        <f>Table1372[[#This Row],[0]]-Table137[[#This Row],[0]]</f>
        <v>0</v>
      </c>
      <c r="H22" s="36">
        <f>Table1372[[#This Row],[5]]-Table137[[#This Row],[5]]</f>
        <v>0</v>
      </c>
      <c r="I22" s="36">
        <f>Table1372[[#This Row],[10]]-Table137[[#This Row],[10]]</f>
        <v>0</v>
      </c>
      <c r="J22" s="36">
        <f>Table1372[[#This Row],[15]]-Table137[[#This Row],[15]]</f>
        <v>0</v>
      </c>
      <c r="K22" s="36">
        <f>Table1372[[#This Row],[20]]-Table137[[#This Row],[20]]</f>
        <v>0</v>
      </c>
      <c r="L22" s="36">
        <f>Table1372[[#This Row],[25]]-Table137[[#This Row],[25]]</f>
        <v>0</v>
      </c>
      <c r="M22" s="36">
        <f>Table1372[[#This Row],[50]]-Table137[[#This Row],[50]]</f>
        <v>0</v>
      </c>
      <c r="N22" s="36">
        <f>Table1372[[#This Row],[75]]-Table137[[#This Row],[75]]</f>
        <v>0</v>
      </c>
      <c r="O22" s="36">
        <f>Table1372[[#This Row],[100]]-Table137[[#This Row],[100]]</f>
        <v>0</v>
      </c>
      <c r="P22" s="36">
        <f>Table1372[[#This Row],[125]]-Table137[[#This Row],[125]]</f>
        <v>0</v>
      </c>
      <c r="Q22" s="36">
        <f>Table1372[[#This Row],[150]]-Table137[[#This Row],[150]]</f>
        <v>0</v>
      </c>
      <c r="R22" s="37">
        <f>Table1372[[#This Row],[200]]-Table137[[#This Row],[200]]</f>
        <v>0</v>
      </c>
      <c r="S22" s="11">
        <f>(Table1372[[#This Row],[5]]-Table137[[#This Row],[5]])/Table1372[[#This Row],[5]]</f>
        <v>0</v>
      </c>
      <c r="T22" s="10">
        <f>(Table1372[[#This Row],[10]]-Table137[[#This Row],[10]])/Table1372[[#This Row],[10]]</f>
        <v>0</v>
      </c>
      <c r="U22" s="10">
        <f>(Table1372[[#This Row],[15]]-Table137[[#This Row],[15]])/Table1372[[#This Row],[15]]</f>
        <v>0</v>
      </c>
      <c r="V22" s="10">
        <f>(Table1372[[#This Row],[20]]-Table137[[#This Row],[20]])/Table1372[[#This Row],[20]]</f>
        <v>0</v>
      </c>
      <c r="W22" s="10">
        <f>(Table1372[[#This Row],[25]]-Table137[[#This Row],[25]])/Table1372[[#This Row],[25]]</f>
        <v>0</v>
      </c>
      <c r="X22" s="10">
        <f>(Table1372[[#This Row],[50]]-Table137[[#This Row],[50]])/Table1372[[#This Row],[50]]</f>
        <v>0</v>
      </c>
      <c r="Y22" s="10">
        <f>(Table1372[[#This Row],[75]]-Table137[[#This Row],[75]])/Table1372[[#This Row],[75]]</f>
        <v>0</v>
      </c>
      <c r="Z22" s="10">
        <f>(Table1372[[#This Row],[100]]-Table137[[#This Row],[100]])/Table1372[[#This Row],[100]]</f>
        <v>0</v>
      </c>
      <c r="AA22" s="10">
        <f>(Table1372[[#This Row],[125]]-Table137[[#This Row],[125]])/Table1372[[#This Row],[125]]</f>
        <v>0</v>
      </c>
      <c r="AB22" s="10">
        <f>(Table1372[[#This Row],[150]]-Table137[[#This Row],[150]])/Table1372[[#This Row],[150]]</f>
        <v>0</v>
      </c>
      <c r="AC22" s="10">
        <f>(Table1372[[#This Row],[200]]-Table137[[#This Row],[200]])/Table1372[[#This Row],[200]]</f>
        <v>0</v>
      </c>
    </row>
    <row r="23" spans="2:29" x14ac:dyDescent="0.35">
      <c r="B23" s="14" t="s">
        <v>47</v>
      </c>
      <c r="C23" s="3" t="s">
        <v>28</v>
      </c>
      <c r="D23" s="2">
        <v>30</v>
      </c>
      <c r="E23" s="2">
        <v>9</v>
      </c>
      <c r="F23" s="2">
        <v>650</v>
      </c>
      <c r="G23" s="35">
        <f>Table1372[[#This Row],[0]]-Table137[[#This Row],[0]]</f>
        <v>0</v>
      </c>
      <c r="H23" s="36">
        <f>Table1372[[#This Row],[5]]-Table137[[#This Row],[5]]</f>
        <v>0</v>
      </c>
      <c r="I23" s="36">
        <f>Table1372[[#This Row],[10]]-Table137[[#This Row],[10]]</f>
        <v>0</v>
      </c>
      <c r="J23" s="36">
        <f>Table1372[[#This Row],[15]]-Table137[[#This Row],[15]]</f>
        <v>0</v>
      </c>
      <c r="K23" s="36">
        <f>Table1372[[#This Row],[20]]-Table137[[#This Row],[20]]</f>
        <v>0</v>
      </c>
      <c r="L23" s="36">
        <f>Table1372[[#This Row],[25]]-Table137[[#This Row],[25]]</f>
        <v>0</v>
      </c>
      <c r="M23" s="36">
        <f>Table1372[[#This Row],[50]]-Table137[[#This Row],[50]]</f>
        <v>0</v>
      </c>
      <c r="N23" s="36">
        <f>Table1372[[#This Row],[75]]-Table137[[#This Row],[75]]</f>
        <v>0</v>
      </c>
      <c r="O23" s="36">
        <f>Table1372[[#This Row],[100]]-Table137[[#This Row],[100]]</f>
        <v>0</v>
      </c>
      <c r="P23" s="36">
        <f>Table1372[[#This Row],[125]]-Table137[[#This Row],[125]]</f>
        <v>0</v>
      </c>
      <c r="Q23" s="36">
        <f>Table1372[[#This Row],[150]]-Table137[[#This Row],[150]]</f>
        <v>0</v>
      </c>
      <c r="R23" s="37">
        <f>Table1372[[#This Row],[200]]-Table137[[#This Row],[200]]</f>
        <v>0</v>
      </c>
      <c r="S23" s="11">
        <f>(Table1372[[#This Row],[5]]-Table137[[#This Row],[5]])/Table1372[[#This Row],[5]]</f>
        <v>0</v>
      </c>
      <c r="T23" s="10">
        <f>(Table1372[[#This Row],[10]]-Table137[[#This Row],[10]])/Table1372[[#This Row],[10]]</f>
        <v>0</v>
      </c>
      <c r="U23" s="10">
        <f>(Table1372[[#This Row],[15]]-Table137[[#This Row],[15]])/Table1372[[#This Row],[15]]</f>
        <v>0</v>
      </c>
      <c r="V23" s="10">
        <f>(Table1372[[#This Row],[20]]-Table137[[#This Row],[20]])/Table1372[[#This Row],[20]]</f>
        <v>0</v>
      </c>
      <c r="W23" s="10">
        <f>(Table1372[[#This Row],[25]]-Table137[[#This Row],[25]])/Table1372[[#This Row],[25]]</f>
        <v>0</v>
      </c>
      <c r="X23" s="10">
        <f>(Table1372[[#This Row],[50]]-Table137[[#This Row],[50]])/Table1372[[#This Row],[50]]</f>
        <v>0</v>
      </c>
      <c r="Y23" s="10">
        <f>(Table1372[[#This Row],[75]]-Table137[[#This Row],[75]])/Table1372[[#This Row],[75]]</f>
        <v>0</v>
      </c>
      <c r="Z23" s="10">
        <f>(Table1372[[#This Row],[100]]-Table137[[#This Row],[100]])/Table1372[[#This Row],[100]]</f>
        <v>0</v>
      </c>
      <c r="AA23" s="10">
        <f>(Table1372[[#This Row],[125]]-Table137[[#This Row],[125]])/Table1372[[#This Row],[125]]</f>
        <v>0</v>
      </c>
      <c r="AB23" s="10">
        <f>(Table1372[[#This Row],[150]]-Table137[[#This Row],[150]])/Table1372[[#This Row],[150]]</f>
        <v>0</v>
      </c>
      <c r="AC23" s="10">
        <f>(Table1372[[#This Row],[200]]-Table137[[#This Row],[200]])/Table1372[[#This Row],[200]]</f>
        <v>0</v>
      </c>
    </row>
    <row r="24" spans="2:29" x14ac:dyDescent="0.35">
      <c r="B24" s="14" t="s">
        <v>47</v>
      </c>
      <c r="C24" s="3" t="s">
        <v>21</v>
      </c>
      <c r="D24" s="2">
        <v>30</v>
      </c>
      <c r="E24" s="2">
        <v>10</v>
      </c>
      <c r="F24" s="2">
        <v>800</v>
      </c>
      <c r="G24" s="35">
        <f>Table1372[[#This Row],[0]]-Table137[[#This Row],[0]]</f>
        <v>0</v>
      </c>
      <c r="H24" s="36">
        <f>Table1372[[#This Row],[5]]-Table137[[#This Row],[5]]</f>
        <v>0</v>
      </c>
      <c r="I24" s="36">
        <f>Table1372[[#This Row],[10]]-Table137[[#This Row],[10]]</f>
        <v>0</v>
      </c>
      <c r="J24" s="36">
        <f>Table1372[[#This Row],[15]]-Table137[[#This Row],[15]]</f>
        <v>0</v>
      </c>
      <c r="K24" s="36">
        <f>Table1372[[#This Row],[20]]-Table137[[#This Row],[20]]</f>
        <v>0</v>
      </c>
      <c r="L24" s="36">
        <f>Table1372[[#This Row],[25]]-Table137[[#This Row],[25]]</f>
        <v>0</v>
      </c>
      <c r="M24" s="36">
        <f>Table1372[[#This Row],[50]]-Table137[[#This Row],[50]]</f>
        <v>0</v>
      </c>
      <c r="N24" s="36">
        <f>Table1372[[#This Row],[75]]-Table137[[#This Row],[75]]</f>
        <v>0</v>
      </c>
      <c r="O24" s="36">
        <f>Table1372[[#This Row],[100]]-Table137[[#This Row],[100]]</f>
        <v>0</v>
      </c>
      <c r="P24" s="36">
        <f>Table1372[[#This Row],[125]]-Table137[[#This Row],[125]]</f>
        <v>0</v>
      </c>
      <c r="Q24" s="36">
        <f>Table1372[[#This Row],[150]]-Table137[[#This Row],[150]]</f>
        <v>0</v>
      </c>
      <c r="R24" s="37">
        <f>Table1372[[#This Row],[200]]-Table137[[#This Row],[200]]</f>
        <v>0</v>
      </c>
      <c r="S24" s="11">
        <f>(Table1372[[#This Row],[5]]-Table137[[#This Row],[5]])/Table1372[[#This Row],[5]]</f>
        <v>0</v>
      </c>
      <c r="T24" s="10">
        <f>(Table1372[[#This Row],[10]]-Table137[[#This Row],[10]])/Table1372[[#This Row],[10]]</f>
        <v>0</v>
      </c>
      <c r="U24" s="10">
        <f>(Table1372[[#This Row],[15]]-Table137[[#This Row],[15]])/Table1372[[#This Row],[15]]</f>
        <v>0</v>
      </c>
      <c r="V24" s="10">
        <f>(Table1372[[#This Row],[20]]-Table137[[#This Row],[20]])/Table1372[[#This Row],[20]]</f>
        <v>0</v>
      </c>
      <c r="W24" s="10">
        <f>(Table1372[[#This Row],[25]]-Table137[[#This Row],[25]])/Table1372[[#This Row],[25]]</f>
        <v>0</v>
      </c>
      <c r="X24" s="10">
        <f>(Table1372[[#This Row],[50]]-Table137[[#This Row],[50]])/Table1372[[#This Row],[50]]</f>
        <v>0</v>
      </c>
      <c r="Y24" s="10">
        <f>(Table1372[[#This Row],[75]]-Table137[[#This Row],[75]])/Table1372[[#This Row],[75]]</f>
        <v>0</v>
      </c>
      <c r="Z24" s="10">
        <f>(Table1372[[#This Row],[100]]-Table137[[#This Row],[100]])/Table1372[[#This Row],[100]]</f>
        <v>0</v>
      </c>
      <c r="AA24" s="10">
        <f>(Table1372[[#This Row],[125]]-Table137[[#This Row],[125]])/Table1372[[#This Row],[125]]</f>
        <v>0</v>
      </c>
      <c r="AB24" s="10">
        <f>(Table1372[[#This Row],[150]]-Table137[[#This Row],[150]])/Table1372[[#This Row],[150]]</f>
        <v>0</v>
      </c>
      <c r="AC24" s="10">
        <f>(Table1372[[#This Row],[200]]-Table137[[#This Row],[200]])/Table1372[[#This Row],[200]]</f>
        <v>0</v>
      </c>
    </row>
    <row r="25" spans="2:29" x14ac:dyDescent="0.35">
      <c r="B25" s="14" t="s">
        <v>47</v>
      </c>
      <c r="C25" s="3" t="s">
        <v>30</v>
      </c>
      <c r="D25" s="2">
        <v>30</v>
      </c>
      <c r="E25" s="2">
        <v>11</v>
      </c>
      <c r="F25" s="2">
        <v>750</v>
      </c>
      <c r="G25" s="35">
        <f>Table1372[[#This Row],[0]]-Table137[[#This Row],[0]]</f>
        <v>-2</v>
      </c>
      <c r="H25" s="36">
        <f>Table1372[[#This Row],[5]]-Table137[[#This Row],[5]]</f>
        <v>-2</v>
      </c>
      <c r="I25" s="36">
        <f>Table1372[[#This Row],[10]]-Table137[[#This Row],[10]]</f>
        <v>-2</v>
      </c>
      <c r="J25" s="36">
        <f>Table1372[[#This Row],[15]]-Table137[[#This Row],[15]]</f>
        <v>-2.6000000000000014</v>
      </c>
      <c r="K25" s="36">
        <f>Table1372[[#This Row],[20]]-Table137[[#This Row],[20]]</f>
        <v>-3.3999999999999986</v>
      </c>
      <c r="L25" s="36">
        <f>Table1372[[#This Row],[25]]-Table137[[#This Row],[25]]</f>
        <v>-9.3409999999999975</v>
      </c>
      <c r="M25" s="36">
        <f>Table1372[[#This Row],[50]]-Table137[[#This Row],[50]]</f>
        <v>-6</v>
      </c>
      <c r="N25" s="36">
        <f>Table1372[[#This Row],[75]]-Table137[[#This Row],[75]]</f>
        <v>-2.9299999999999997</v>
      </c>
      <c r="O25" s="36">
        <f>Table1372[[#This Row],[100]]-Table137[[#This Row],[100]]</f>
        <v>-2.6999999999999993</v>
      </c>
      <c r="P25" s="36">
        <f>Table1372[[#This Row],[125]]-Table137[[#This Row],[125]]</f>
        <v>-2.6999999999999993</v>
      </c>
      <c r="Q25" s="36">
        <f>Table1372[[#This Row],[150]]-Table137[[#This Row],[150]]</f>
        <v>-2.6999999999999993</v>
      </c>
      <c r="R25" s="37">
        <f>Table1372[[#This Row],[200]]-Table137[[#This Row],[200]]</f>
        <v>-2.6999999999999993</v>
      </c>
      <c r="S25" s="11">
        <f>(Table1372[[#This Row],[5]]-Table137[[#This Row],[5]])/Table1372[[#This Row],[5]]</f>
        <v>-6.8965517241379309E-2</v>
      </c>
      <c r="T25" s="10">
        <f>(Table1372[[#This Row],[10]]-Table137[[#This Row],[10]])/Table1372[[#This Row],[10]]</f>
        <v>-6.8965517241379309E-2</v>
      </c>
      <c r="U25" s="10">
        <f>(Table1372[[#This Row],[15]]-Table137[[#This Row],[15]])/Table1372[[#This Row],[15]]</f>
        <v>-9.1549295774647946E-2</v>
      </c>
      <c r="V25" s="10">
        <f>(Table1372[[#This Row],[20]]-Table137[[#This Row],[20]])/Table1372[[#This Row],[20]]</f>
        <v>-0.12592592592592589</v>
      </c>
      <c r="W25" s="10">
        <f>(Table1372[[#This Row],[25]]-Table137[[#This Row],[25]])/Table1372[[#This Row],[25]]</f>
        <v>-0.47176767676767661</v>
      </c>
      <c r="X25" s="10">
        <f>(Table1372[[#This Row],[50]]-Table137[[#This Row],[50]])/Table1372[[#This Row],[50]]</f>
        <v>-0.33707865168539325</v>
      </c>
      <c r="Y25" s="10">
        <f>(Table1372[[#This Row],[75]]-Table137[[#This Row],[75]])/Table1372[[#This Row],[75]]</f>
        <v>-0.16460674157303368</v>
      </c>
      <c r="Z25" s="10">
        <f>(Table1372[[#This Row],[100]]-Table137[[#This Row],[100]])/Table1372[[#This Row],[100]]</f>
        <v>-0.15168539325842692</v>
      </c>
      <c r="AA25" s="10">
        <f>(Table1372[[#This Row],[125]]-Table137[[#This Row],[125]])/Table1372[[#This Row],[125]]</f>
        <v>-0.15168539325842692</v>
      </c>
      <c r="AB25" s="10">
        <f>(Table1372[[#This Row],[150]]-Table137[[#This Row],[150]])/Table1372[[#This Row],[150]]</f>
        <v>-0.15168539325842692</v>
      </c>
      <c r="AC25" s="10">
        <f>(Table1372[[#This Row],[200]]-Table137[[#This Row],[200]])/Table1372[[#This Row],[200]]</f>
        <v>-0.15168539325842692</v>
      </c>
    </row>
    <row r="26" spans="2:29" ht="15" thickBot="1" x14ac:dyDescent="0.4">
      <c r="B26" s="15" t="s">
        <v>47</v>
      </c>
      <c r="C26" s="16" t="s">
        <v>17</v>
      </c>
      <c r="D26" s="17">
        <v>30</v>
      </c>
      <c r="E26" s="17">
        <v>10</v>
      </c>
      <c r="F26" s="17">
        <v>750</v>
      </c>
      <c r="G26" s="38">
        <f>Table1372[[#This Row],[0]]-Table137[[#This Row],[0]]</f>
        <v>0</v>
      </c>
      <c r="H26" s="39">
        <f>Table1372[[#This Row],[5]]-Table137[[#This Row],[5]]</f>
        <v>0</v>
      </c>
      <c r="I26" s="39">
        <f>Table1372[[#This Row],[10]]-Table137[[#This Row],[10]]</f>
        <v>0</v>
      </c>
      <c r="J26" s="39">
        <f>Table1372[[#This Row],[15]]-Table137[[#This Row],[15]]</f>
        <v>0</v>
      </c>
      <c r="K26" s="39">
        <f>Table1372[[#This Row],[20]]-Table137[[#This Row],[20]]</f>
        <v>0.30000000000000071</v>
      </c>
      <c r="L26" s="39">
        <f>Table1372[[#This Row],[25]]-Table137[[#This Row],[25]]</f>
        <v>0.94699999999999918</v>
      </c>
      <c r="M26" s="39">
        <f>Table1372[[#This Row],[50]]-Table137[[#This Row],[50]]</f>
        <v>1.6999999999999993</v>
      </c>
      <c r="N26" s="39">
        <f>Table1372[[#This Row],[75]]-Table137[[#This Row],[75]]</f>
        <v>0.49299999999999855</v>
      </c>
      <c r="O26" s="39">
        <f>Table1372[[#This Row],[100]]-Table137[[#This Row],[100]]</f>
        <v>0.30000000000000071</v>
      </c>
      <c r="P26" s="39">
        <f>Table1372[[#This Row],[125]]-Table137[[#This Row],[125]]</f>
        <v>0.30000000000000071</v>
      </c>
      <c r="Q26" s="39">
        <f>Table1372[[#This Row],[150]]-Table137[[#This Row],[150]]</f>
        <v>0.30000000000000071</v>
      </c>
      <c r="R26" s="40">
        <f>Table1372[[#This Row],[200]]-Table137[[#This Row],[200]]</f>
        <v>0.30000000000000071</v>
      </c>
      <c r="S26" s="20">
        <f>(Table1372[[#This Row],[5]]-Table137[[#This Row],[5]])/Table1372[[#This Row],[5]]</f>
        <v>0</v>
      </c>
      <c r="T26" s="21">
        <f>(Table1372[[#This Row],[10]]-Table137[[#This Row],[10]])/Table1372[[#This Row],[10]]</f>
        <v>0</v>
      </c>
      <c r="U26" s="21">
        <f>(Table1372[[#This Row],[15]]-Table137[[#This Row],[15]])/Table1372[[#This Row],[15]]</f>
        <v>0</v>
      </c>
      <c r="V26" s="21">
        <f>(Table1372[[#This Row],[20]]-Table137[[#This Row],[20]])/Table1372[[#This Row],[20]]</f>
        <v>1.0791366906474845E-2</v>
      </c>
      <c r="W26" s="21">
        <f>(Table1372[[#This Row],[25]]-Table137[[#This Row],[25]])/Table1372[[#This Row],[25]]</f>
        <v>3.4816176470588205E-2</v>
      </c>
      <c r="X26" s="21">
        <f>(Table1372[[#This Row],[50]]-Table137[[#This Row],[50]])/Table1372[[#This Row],[50]]</f>
        <v>8.2926829268292646E-2</v>
      </c>
      <c r="Y26" s="21">
        <f>(Table1372[[#This Row],[75]]-Table137[[#This Row],[75]])/Table1372[[#This Row],[75]]</f>
        <v>2.8333333333333252E-2</v>
      </c>
      <c r="Z26" s="21">
        <f>(Table1372[[#This Row],[100]]-Table137[[#This Row],[100]])/Table1372[[#This Row],[100]]</f>
        <v>1.7543859649122848E-2</v>
      </c>
      <c r="AA26" s="21">
        <f>(Table1372[[#This Row],[125]]-Table137[[#This Row],[125]])/Table1372[[#This Row],[125]]</f>
        <v>1.7543859649122848E-2</v>
      </c>
      <c r="AB26" s="21">
        <f>(Table1372[[#This Row],[150]]-Table137[[#This Row],[150]])/Table1372[[#This Row],[150]]</f>
        <v>1.7543859649122848E-2</v>
      </c>
      <c r="AC26" s="21">
        <f>(Table1372[[#This Row],[200]]-Table137[[#This Row],[200]])/Table1372[[#This Row],[200]]</f>
        <v>1.7543859649122848E-2</v>
      </c>
    </row>
    <row r="27" spans="2:29" x14ac:dyDescent="0.35">
      <c r="B27" s="22" t="s">
        <v>48</v>
      </c>
      <c r="C27" s="23" t="s">
        <v>25</v>
      </c>
      <c r="D27" s="24">
        <v>25</v>
      </c>
      <c r="E27" s="24">
        <v>12</v>
      </c>
      <c r="F27" s="24">
        <v>900</v>
      </c>
      <c r="G27" s="32">
        <f>Table1372[[#This Row],[0]]-Table137[[#This Row],[0]]</f>
        <v>0</v>
      </c>
      <c r="H27" s="33">
        <f>Table1372[[#This Row],[5]]-Table137[[#This Row],[5]]</f>
        <v>0</v>
      </c>
      <c r="I27" s="33">
        <f>Table1372[[#This Row],[10]]-Table137[[#This Row],[10]]</f>
        <v>0</v>
      </c>
      <c r="J27" s="33">
        <f>Table1372[[#This Row],[15]]-Table137[[#This Row],[15]]</f>
        <v>0</v>
      </c>
      <c r="K27" s="33">
        <f>Table1372[[#This Row],[20]]-Table137[[#This Row],[20]]</f>
        <v>0</v>
      </c>
      <c r="L27" s="33">
        <f>Table1372[[#This Row],[25]]-Table137[[#This Row],[25]]</f>
        <v>0</v>
      </c>
      <c r="M27" s="33">
        <f>Table1372[[#This Row],[50]]-Table137[[#This Row],[50]]</f>
        <v>0</v>
      </c>
      <c r="N27" s="33">
        <f>Table1372[[#This Row],[75]]-Table137[[#This Row],[75]]</f>
        <v>0</v>
      </c>
      <c r="O27" s="33">
        <f>Table1372[[#This Row],[100]]-Table137[[#This Row],[100]]</f>
        <v>0</v>
      </c>
      <c r="P27" s="33">
        <f>Table1372[[#This Row],[125]]-Table137[[#This Row],[125]]</f>
        <v>0</v>
      </c>
      <c r="Q27" s="33">
        <f>Table1372[[#This Row],[150]]-Table137[[#This Row],[150]]</f>
        <v>0</v>
      </c>
      <c r="R27" s="34">
        <f>Table1372[[#This Row],[200]]-Table137[[#This Row],[200]]</f>
        <v>0</v>
      </c>
      <c r="S27" s="27">
        <f>(Table1372[[#This Row],[5]]-Table137[[#This Row],[5]])/Table1372[[#This Row],[5]]</f>
        <v>0</v>
      </c>
      <c r="T27" s="28">
        <f>(Table1372[[#This Row],[10]]-Table137[[#This Row],[10]])/Table1372[[#This Row],[10]]</f>
        <v>0</v>
      </c>
      <c r="U27" s="28">
        <f>(Table1372[[#This Row],[15]]-Table137[[#This Row],[15]])/Table1372[[#This Row],[15]]</f>
        <v>0</v>
      </c>
      <c r="V27" s="28">
        <f>(Table1372[[#This Row],[20]]-Table137[[#This Row],[20]])/Table1372[[#This Row],[20]]</f>
        <v>0</v>
      </c>
      <c r="W27" s="28">
        <f>(Table1372[[#This Row],[25]]-Table137[[#This Row],[25]])/Table1372[[#This Row],[25]]</f>
        <v>0</v>
      </c>
      <c r="X27" s="28">
        <f>(Table1372[[#This Row],[50]]-Table137[[#This Row],[50]])/Table1372[[#This Row],[50]]</f>
        <v>0</v>
      </c>
      <c r="Y27" s="28">
        <f>(Table1372[[#This Row],[75]]-Table137[[#This Row],[75]])/Table1372[[#This Row],[75]]</f>
        <v>0</v>
      </c>
      <c r="Z27" s="28">
        <f>(Table1372[[#This Row],[100]]-Table137[[#This Row],[100]])/Table1372[[#This Row],[100]]</f>
        <v>0</v>
      </c>
      <c r="AA27" s="28">
        <f>(Table1372[[#This Row],[125]]-Table137[[#This Row],[125]])/Table1372[[#This Row],[125]]</f>
        <v>0</v>
      </c>
      <c r="AB27" s="28">
        <f>(Table1372[[#This Row],[150]]-Table137[[#This Row],[150]])/Table1372[[#This Row],[150]]</f>
        <v>0</v>
      </c>
      <c r="AC27" s="28">
        <f>(Table1372[[#This Row],[200]]-Table137[[#This Row],[200]])/Table1372[[#This Row],[200]]</f>
        <v>0</v>
      </c>
    </row>
    <row r="28" spans="2:29" x14ac:dyDescent="0.35">
      <c r="B28" s="14" t="s">
        <v>48</v>
      </c>
      <c r="C28" s="3" t="s">
        <v>23</v>
      </c>
      <c r="D28" s="2">
        <v>30</v>
      </c>
      <c r="E28" s="2">
        <v>12</v>
      </c>
      <c r="F28" s="2">
        <v>625</v>
      </c>
      <c r="G28" s="35">
        <f>Table1372[[#This Row],[0]]-Table137[[#This Row],[0]]</f>
        <v>0</v>
      </c>
      <c r="H28" s="36">
        <f>Table1372[[#This Row],[5]]-Table137[[#This Row],[5]]</f>
        <v>0</v>
      </c>
      <c r="I28" s="36">
        <f>Table1372[[#This Row],[10]]-Table137[[#This Row],[10]]</f>
        <v>0</v>
      </c>
      <c r="J28" s="36">
        <f>Table1372[[#This Row],[15]]-Table137[[#This Row],[15]]</f>
        <v>0</v>
      </c>
      <c r="K28" s="36">
        <f>Table1372[[#This Row],[20]]-Table137[[#This Row],[20]]</f>
        <v>0</v>
      </c>
      <c r="L28" s="36">
        <f>Table1372[[#This Row],[25]]-Table137[[#This Row],[25]]</f>
        <v>0</v>
      </c>
      <c r="M28" s="36">
        <f>Table1372[[#This Row],[50]]-Table137[[#This Row],[50]]</f>
        <v>0</v>
      </c>
      <c r="N28" s="36">
        <f>Table1372[[#This Row],[75]]-Table137[[#This Row],[75]]</f>
        <v>0</v>
      </c>
      <c r="O28" s="36">
        <f>Table1372[[#This Row],[100]]-Table137[[#This Row],[100]]</f>
        <v>0</v>
      </c>
      <c r="P28" s="36">
        <f>Table1372[[#This Row],[125]]-Table137[[#This Row],[125]]</f>
        <v>0</v>
      </c>
      <c r="Q28" s="36">
        <f>Table1372[[#This Row],[150]]-Table137[[#This Row],[150]]</f>
        <v>0</v>
      </c>
      <c r="R28" s="37">
        <f>Table1372[[#This Row],[200]]-Table137[[#This Row],[200]]</f>
        <v>0</v>
      </c>
      <c r="S28" s="11">
        <f>(Table1372[[#This Row],[5]]-Table137[[#This Row],[5]])/Table1372[[#This Row],[5]]</f>
        <v>0</v>
      </c>
      <c r="T28" s="10">
        <f>(Table1372[[#This Row],[10]]-Table137[[#This Row],[10]])/Table1372[[#This Row],[10]]</f>
        <v>0</v>
      </c>
      <c r="U28" s="10">
        <f>(Table1372[[#This Row],[15]]-Table137[[#This Row],[15]])/Table1372[[#This Row],[15]]</f>
        <v>0</v>
      </c>
      <c r="V28" s="10">
        <f>(Table1372[[#This Row],[20]]-Table137[[#This Row],[20]])/Table1372[[#This Row],[20]]</f>
        <v>0</v>
      </c>
      <c r="W28" s="10">
        <f>(Table1372[[#This Row],[25]]-Table137[[#This Row],[25]])/Table1372[[#This Row],[25]]</f>
        <v>0</v>
      </c>
      <c r="X28" s="10">
        <f>(Table1372[[#This Row],[50]]-Table137[[#This Row],[50]])/Table1372[[#This Row],[50]]</f>
        <v>0</v>
      </c>
      <c r="Y28" s="10">
        <f>(Table1372[[#This Row],[75]]-Table137[[#This Row],[75]])/Table1372[[#This Row],[75]]</f>
        <v>0</v>
      </c>
      <c r="Z28" s="10">
        <f>(Table1372[[#This Row],[100]]-Table137[[#This Row],[100]])/Table1372[[#This Row],[100]]</f>
        <v>0</v>
      </c>
      <c r="AA28" s="10">
        <f>(Table1372[[#This Row],[125]]-Table137[[#This Row],[125]])/Table1372[[#This Row],[125]]</f>
        <v>0</v>
      </c>
      <c r="AB28" s="10">
        <f>(Table1372[[#This Row],[150]]-Table137[[#This Row],[150]])/Table1372[[#This Row],[150]]</f>
        <v>0</v>
      </c>
      <c r="AC28" s="10">
        <f>(Table1372[[#This Row],[200]]-Table137[[#This Row],[200]])/Table1372[[#This Row],[200]]</f>
        <v>0</v>
      </c>
    </row>
    <row r="29" spans="2:29" x14ac:dyDescent="0.35">
      <c r="B29" s="14" t="s">
        <v>48</v>
      </c>
      <c r="C29" s="3" t="s">
        <v>26</v>
      </c>
      <c r="D29" s="2">
        <v>30</v>
      </c>
      <c r="E29" s="2">
        <v>13</v>
      </c>
      <c r="F29" s="2">
        <v>650</v>
      </c>
      <c r="G29" s="35">
        <f>Table1372[[#This Row],[0]]-Table137[[#This Row],[0]]</f>
        <v>0</v>
      </c>
      <c r="H29" s="36">
        <f>Table1372[[#This Row],[5]]-Table137[[#This Row],[5]]</f>
        <v>0</v>
      </c>
      <c r="I29" s="36">
        <f>Table1372[[#This Row],[10]]-Table137[[#This Row],[10]]</f>
        <v>0</v>
      </c>
      <c r="J29" s="36">
        <f>Table1372[[#This Row],[15]]-Table137[[#This Row],[15]]</f>
        <v>0</v>
      </c>
      <c r="K29" s="36">
        <f>Table1372[[#This Row],[20]]-Table137[[#This Row],[20]]</f>
        <v>0</v>
      </c>
      <c r="L29" s="36">
        <f>Table1372[[#This Row],[25]]-Table137[[#This Row],[25]]</f>
        <v>0</v>
      </c>
      <c r="M29" s="36">
        <f>Table1372[[#This Row],[50]]-Table137[[#This Row],[50]]</f>
        <v>0</v>
      </c>
      <c r="N29" s="36">
        <f>Table1372[[#This Row],[75]]-Table137[[#This Row],[75]]</f>
        <v>0</v>
      </c>
      <c r="O29" s="36">
        <f>Table1372[[#This Row],[100]]-Table137[[#This Row],[100]]</f>
        <v>0</v>
      </c>
      <c r="P29" s="36">
        <f>Table1372[[#This Row],[125]]-Table137[[#This Row],[125]]</f>
        <v>0</v>
      </c>
      <c r="Q29" s="36">
        <f>Table1372[[#This Row],[150]]-Table137[[#This Row],[150]]</f>
        <v>0</v>
      </c>
      <c r="R29" s="37">
        <f>Table1372[[#This Row],[200]]-Table137[[#This Row],[200]]</f>
        <v>0</v>
      </c>
      <c r="S29" s="11">
        <f>(Table1372[[#This Row],[5]]-Table137[[#This Row],[5]])/Table1372[[#This Row],[5]]</f>
        <v>0</v>
      </c>
      <c r="T29" s="10">
        <f>(Table1372[[#This Row],[10]]-Table137[[#This Row],[10]])/Table1372[[#This Row],[10]]</f>
        <v>0</v>
      </c>
      <c r="U29" s="10">
        <f>(Table1372[[#This Row],[15]]-Table137[[#This Row],[15]])/Table1372[[#This Row],[15]]</f>
        <v>0</v>
      </c>
      <c r="V29" s="10">
        <f>(Table1372[[#This Row],[20]]-Table137[[#This Row],[20]])/Table1372[[#This Row],[20]]</f>
        <v>0</v>
      </c>
      <c r="W29" s="10">
        <f>(Table1372[[#This Row],[25]]-Table137[[#This Row],[25]])/Table1372[[#This Row],[25]]</f>
        <v>0</v>
      </c>
      <c r="X29" s="10">
        <f>(Table1372[[#This Row],[50]]-Table137[[#This Row],[50]])/Table1372[[#This Row],[50]]</f>
        <v>0</v>
      </c>
      <c r="Y29" s="10">
        <f>(Table1372[[#This Row],[75]]-Table137[[#This Row],[75]])/Table1372[[#This Row],[75]]</f>
        <v>0</v>
      </c>
      <c r="Z29" s="10">
        <f>(Table1372[[#This Row],[100]]-Table137[[#This Row],[100]])/Table1372[[#This Row],[100]]</f>
        <v>0</v>
      </c>
      <c r="AA29" s="10">
        <f>(Table1372[[#This Row],[125]]-Table137[[#This Row],[125]])/Table1372[[#This Row],[125]]</f>
        <v>0</v>
      </c>
      <c r="AB29" s="10">
        <f>(Table1372[[#This Row],[150]]-Table137[[#This Row],[150]])/Table1372[[#This Row],[150]]</f>
        <v>0</v>
      </c>
      <c r="AC29" s="10">
        <f>(Table1372[[#This Row],[200]]-Table137[[#This Row],[200]])/Table1372[[#This Row],[200]]</f>
        <v>0</v>
      </c>
    </row>
    <row r="30" spans="2:29" x14ac:dyDescent="0.35">
      <c r="B30" s="14" t="s">
        <v>48</v>
      </c>
      <c r="C30" s="3" t="s">
        <v>14</v>
      </c>
      <c r="D30" s="2">
        <v>30</v>
      </c>
      <c r="E30" s="2">
        <v>11</v>
      </c>
      <c r="F30" s="2">
        <v>550</v>
      </c>
      <c r="G30" s="35">
        <f>Table1372[[#This Row],[0]]-Table137[[#This Row],[0]]</f>
        <v>0</v>
      </c>
      <c r="H30" s="36">
        <f>Table1372[[#This Row],[5]]-Table137[[#This Row],[5]]</f>
        <v>0</v>
      </c>
      <c r="I30" s="36">
        <f>Table1372[[#This Row],[10]]-Table137[[#This Row],[10]]</f>
        <v>0</v>
      </c>
      <c r="J30" s="36">
        <f>Table1372[[#This Row],[15]]-Table137[[#This Row],[15]]</f>
        <v>0</v>
      </c>
      <c r="K30" s="36">
        <f>Table1372[[#This Row],[20]]-Table137[[#This Row],[20]]</f>
        <v>0</v>
      </c>
      <c r="L30" s="36">
        <f>Table1372[[#This Row],[25]]-Table137[[#This Row],[25]]</f>
        <v>0</v>
      </c>
      <c r="M30" s="36">
        <f>Table1372[[#This Row],[50]]-Table137[[#This Row],[50]]</f>
        <v>0</v>
      </c>
      <c r="N30" s="36">
        <f>Table1372[[#This Row],[75]]-Table137[[#This Row],[75]]</f>
        <v>0</v>
      </c>
      <c r="O30" s="36">
        <f>Table1372[[#This Row],[100]]-Table137[[#This Row],[100]]</f>
        <v>0</v>
      </c>
      <c r="P30" s="36">
        <f>Table1372[[#This Row],[125]]-Table137[[#This Row],[125]]</f>
        <v>0</v>
      </c>
      <c r="Q30" s="36">
        <f>Table1372[[#This Row],[150]]-Table137[[#This Row],[150]]</f>
        <v>0</v>
      </c>
      <c r="R30" s="37">
        <f>Table1372[[#This Row],[200]]-Table137[[#This Row],[200]]</f>
        <v>0</v>
      </c>
      <c r="S30" s="11">
        <f>(Table1372[[#This Row],[5]]-Table137[[#This Row],[5]])/Table1372[[#This Row],[5]]</f>
        <v>0</v>
      </c>
      <c r="T30" s="10">
        <f>(Table1372[[#This Row],[10]]-Table137[[#This Row],[10]])/Table1372[[#This Row],[10]]</f>
        <v>0</v>
      </c>
      <c r="U30" s="10">
        <f>(Table1372[[#This Row],[15]]-Table137[[#This Row],[15]])/Table1372[[#This Row],[15]]</f>
        <v>0</v>
      </c>
      <c r="V30" s="10">
        <f>(Table1372[[#This Row],[20]]-Table137[[#This Row],[20]])/Table1372[[#This Row],[20]]</f>
        <v>0</v>
      </c>
      <c r="W30" s="10">
        <f>(Table1372[[#This Row],[25]]-Table137[[#This Row],[25]])/Table1372[[#This Row],[25]]</f>
        <v>0</v>
      </c>
      <c r="X30" s="10">
        <f>(Table1372[[#This Row],[50]]-Table137[[#This Row],[50]])/Table1372[[#This Row],[50]]</f>
        <v>0</v>
      </c>
      <c r="Y30" s="10">
        <f>(Table1372[[#This Row],[75]]-Table137[[#This Row],[75]])/Table1372[[#This Row],[75]]</f>
        <v>0</v>
      </c>
      <c r="Z30" s="10">
        <f>(Table1372[[#This Row],[100]]-Table137[[#This Row],[100]])/Table1372[[#This Row],[100]]</f>
        <v>0</v>
      </c>
      <c r="AA30" s="10">
        <f>(Table1372[[#This Row],[125]]-Table137[[#This Row],[125]])/Table1372[[#This Row],[125]]</f>
        <v>0</v>
      </c>
      <c r="AB30" s="10">
        <f>(Table1372[[#This Row],[150]]-Table137[[#This Row],[150]])/Table1372[[#This Row],[150]]</f>
        <v>0</v>
      </c>
      <c r="AC30" s="10">
        <f>(Table1372[[#This Row],[200]]-Table137[[#This Row],[200]])/Table1372[[#This Row],[200]]</f>
        <v>0</v>
      </c>
    </row>
    <row r="31" spans="2:29" x14ac:dyDescent="0.35">
      <c r="B31" s="14" t="s">
        <v>48</v>
      </c>
      <c r="C31" s="3" t="s">
        <v>15</v>
      </c>
      <c r="D31" s="2">
        <v>30</v>
      </c>
      <c r="E31" s="2">
        <v>12</v>
      </c>
      <c r="F31" s="2">
        <v>650</v>
      </c>
      <c r="G31" s="35">
        <f>Table1372[[#This Row],[0]]-Table137[[#This Row],[0]]</f>
        <v>0</v>
      </c>
      <c r="H31" s="36">
        <f>Table1372[[#This Row],[5]]-Table137[[#This Row],[5]]</f>
        <v>0</v>
      </c>
      <c r="I31" s="36">
        <f>Table1372[[#This Row],[10]]-Table137[[#This Row],[10]]</f>
        <v>0</v>
      </c>
      <c r="J31" s="36">
        <f>Table1372[[#This Row],[15]]-Table137[[#This Row],[15]]</f>
        <v>0</v>
      </c>
      <c r="K31" s="36">
        <f>Table1372[[#This Row],[20]]-Table137[[#This Row],[20]]</f>
        <v>0</v>
      </c>
      <c r="L31" s="36">
        <f>Table1372[[#This Row],[25]]-Table137[[#This Row],[25]]</f>
        <v>0</v>
      </c>
      <c r="M31" s="36">
        <f>Table1372[[#This Row],[50]]-Table137[[#This Row],[50]]</f>
        <v>0</v>
      </c>
      <c r="N31" s="36">
        <f>Table1372[[#This Row],[75]]-Table137[[#This Row],[75]]</f>
        <v>0</v>
      </c>
      <c r="O31" s="36">
        <f>Table1372[[#This Row],[100]]-Table137[[#This Row],[100]]</f>
        <v>0</v>
      </c>
      <c r="P31" s="36">
        <f>Table1372[[#This Row],[125]]-Table137[[#This Row],[125]]</f>
        <v>0</v>
      </c>
      <c r="Q31" s="36">
        <f>Table1372[[#This Row],[150]]-Table137[[#This Row],[150]]</f>
        <v>0</v>
      </c>
      <c r="R31" s="37">
        <f>Table1372[[#This Row],[200]]-Table137[[#This Row],[200]]</f>
        <v>0</v>
      </c>
      <c r="S31" s="11">
        <f>(Table1372[[#This Row],[5]]-Table137[[#This Row],[5]])/Table1372[[#This Row],[5]]</f>
        <v>0</v>
      </c>
      <c r="T31" s="10">
        <f>(Table1372[[#This Row],[10]]-Table137[[#This Row],[10]])/Table1372[[#This Row],[10]]</f>
        <v>0</v>
      </c>
      <c r="U31" s="10">
        <f>(Table1372[[#This Row],[15]]-Table137[[#This Row],[15]])/Table1372[[#This Row],[15]]</f>
        <v>0</v>
      </c>
      <c r="V31" s="10">
        <f>(Table1372[[#This Row],[20]]-Table137[[#This Row],[20]])/Table1372[[#This Row],[20]]</f>
        <v>0</v>
      </c>
      <c r="W31" s="10">
        <f>(Table1372[[#This Row],[25]]-Table137[[#This Row],[25]])/Table1372[[#This Row],[25]]</f>
        <v>0</v>
      </c>
      <c r="X31" s="10">
        <f>(Table1372[[#This Row],[50]]-Table137[[#This Row],[50]])/Table1372[[#This Row],[50]]</f>
        <v>0</v>
      </c>
      <c r="Y31" s="10">
        <f>(Table1372[[#This Row],[75]]-Table137[[#This Row],[75]])/Table1372[[#This Row],[75]]</f>
        <v>0</v>
      </c>
      <c r="Z31" s="10">
        <f>(Table1372[[#This Row],[100]]-Table137[[#This Row],[100]])/Table1372[[#This Row],[100]]</f>
        <v>0</v>
      </c>
      <c r="AA31" s="10">
        <f>(Table1372[[#This Row],[125]]-Table137[[#This Row],[125]])/Table1372[[#This Row],[125]]</f>
        <v>0</v>
      </c>
      <c r="AB31" s="10">
        <f>(Table1372[[#This Row],[150]]-Table137[[#This Row],[150]])/Table1372[[#This Row],[150]]</f>
        <v>0</v>
      </c>
      <c r="AC31" s="10">
        <f>(Table1372[[#This Row],[200]]-Table137[[#This Row],[200]])/Table1372[[#This Row],[200]]</f>
        <v>0</v>
      </c>
    </row>
    <row r="32" spans="2:29" x14ac:dyDescent="0.35">
      <c r="B32" s="14" t="s">
        <v>48</v>
      </c>
      <c r="C32" s="3" t="s">
        <v>27</v>
      </c>
      <c r="D32" s="2">
        <v>20</v>
      </c>
      <c r="E32" s="2">
        <v>14</v>
      </c>
      <c r="F32" s="2">
        <v>650</v>
      </c>
      <c r="G32" s="35">
        <f>Table1372[[#This Row],[0]]-Table137[[#This Row],[0]]</f>
        <v>0</v>
      </c>
      <c r="H32" s="36">
        <f>Table1372[[#This Row],[5]]-Table137[[#This Row],[5]]</f>
        <v>0</v>
      </c>
      <c r="I32" s="36">
        <f>Table1372[[#This Row],[10]]-Table137[[#This Row],[10]]</f>
        <v>0</v>
      </c>
      <c r="J32" s="36">
        <f>Table1372[[#This Row],[15]]-Table137[[#This Row],[15]]</f>
        <v>0</v>
      </c>
      <c r="K32" s="36">
        <f>Table1372[[#This Row],[20]]-Table137[[#This Row],[20]]</f>
        <v>0</v>
      </c>
      <c r="L32" s="36">
        <f>Table1372[[#This Row],[25]]-Table137[[#This Row],[25]]</f>
        <v>0</v>
      </c>
      <c r="M32" s="36">
        <f>Table1372[[#This Row],[50]]-Table137[[#This Row],[50]]</f>
        <v>0</v>
      </c>
      <c r="N32" s="36">
        <f>Table1372[[#This Row],[75]]-Table137[[#This Row],[75]]</f>
        <v>0</v>
      </c>
      <c r="O32" s="36">
        <f>Table1372[[#This Row],[100]]-Table137[[#This Row],[100]]</f>
        <v>0</v>
      </c>
      <c r="P32" s="36">
        <f>Table1372[[#This Row],[125]]-Table137[[#This Row],[125]]</f>
        <v>0</v>
      </c>
      <c r="Q32" s="36">
        <f>Table1372[[#This Row],[150]]-Table137[[#This Row],[150]]</f>
        <v>0</v>
      </c>
      <c r="R32" s="37">
        <f>Table1372[[#This Row],[200]]-Table137[[#This Row],[200]]</f>
        <v>0</v>
      </c>
      <c r="S32" s="11">
        <f>(Table1372[[#This Row],[5]]-Table137[[#This Row],[5]])/Table1372[[#This Row],[5]]</f>
        <v>0</v>
      </c>
      <c r="T32" s="10">
        <f>(Table1372[[#This Row],[10]]-Table137[[#This Row],[10]])/Table1372[[#This Row],[10]]</f>
        <v>0</v>
      </c>
      <c r="U32" s="10">
        <f>(Table1372[[#This Row],[15]]-Table137[[#This Row],[15]])/Table1372[[#This Row],[15]]</f>
        <v>0</v>
      </c>
      <c r="V32" s="10">
        <f>(Table1372[[#This Row],[20]]-Table137[[#This Row],[20]])/Table1372[[#This Row],[20]]</f>
        <v>0</v>
      </c>
      <c r="W32" s="10">
        <f>(Table1372[[#This Row],[25]]-Table137[[#This Row],[25]])/Table1372[[#This Row],[25]]</f>
        <v>0</v>
      </c>
      <c r="X32" s="10">
        <f>(Table1372[[#This Row],[50]]-Table137[[#This Row],[50]])/Table1372[[#This Row],[50]]</f>
        <v>0</v>
      </c>
      <c r="Y32" s="10">
        <f>(Table1372[[#This Row],[75]]-Table137[[#This Row],[75]])/Table1372[[#This Row],[75]]</f>
        <v>0</v>
      </c>
      <c r="Z32" s="10">
        <f>(Table1372[[#This Row],[100]]-Table137[[#This Row],[100]])/Table1372[[#This Row],[100]]</f>
        <v>0</v>
      </c>
      <c r="AA32" s="10">
        <f>(Table1372[[#This Row],[125]]-Table137[[#This Row],[125]])/Table1372[[#This Row],[125]]</f>
        <v>0</v>
      </c>
      <c r="AB32" s="10">
        <f>(Table1372[[#This Row],[150]]-Table137[[#This Row],[150]])/Table1372[[#This Row],[150]]</f>
        <v>0</v>
      </c>
      <c r="AC32" s="10">
        <f>(Table1372[[#This Row],[200]]-Table137[[#This Row],[200]])/Table1372[[#This Row],[200]]</f>
        <v>0</v>
      </c>
    </row>
    <row r="33" spans="2:29" x14ac:dyDescent="0.35">
      <c r="B33" s="14" t="s">
        <v>48</v>
      </c>
      <c r="C33" s="3" t="s">
        <v>24</v>
      </c>
      <c r="D33" s="2">
        <v>30</v>
      </c>
      <c r="E33" s="2">
        <v>12</v>
      </c>
      <c r="F33" s="2">
        <v>650</v>
      </c>
      <c r="G33" s="35">
        <f>Table1372[[#This Row],[0]]-Table137[[#This Row],[0]]</f>
        <v>0</v>
      </c>
      <c r="H33" s="36">
        <f>Table1372[[#This Row],[5]]-Table137[[#This Row],[5]]</f>
        <v>0</v>
      </c>
      <c r="I33" s="36">
        <f>Table1372[[#This Row],[10]]-Table137[[#This Row],[10]]</f>
        <v>0</v>
      </c>
      <c r="J33" s="36">
        <f>Table1372[[#This Row],[15]]-Table137[[#This Row],[15]]</f>
        <v>0</v>
      </c>
      <c r="K33" s="36">
        <f>Table1372[[#This Row],[20]]-Table137[[#This Row],[20]]</f>
        <v>0</v>
      </c>
      <c r="L33" s="36">
        <f>Table1372[[#This Row],[25]]-Table137[[#This Row],[25]]</f>
        <v>0</v>
      </c>
      <c r="M33" s="36">
        <f>Table1372[[#This Row],[50]]-Table137[[#This Row],[50]]</f>
        <v>0</v>
      </c>
      <c r="N33" s="36">
        <f>Table1372[[#This Row],[75]]-Table137[[#This Row],[75]]</f>
        <v>0</v>
      </c>
      <c r="O33" s="36">
        <f>Table1372[[#This Row],[100]]-Table137[[#This Row],[100]]</f>
        <v>0</v>
      </c>
      <c r="P33" s="36">
        <f>Table1372[[#This Row],[125]]-Table137[[#This Row],[125]]</f>
        <v>0</v>
      </c>
      <c r="Q33" s="36">
        <f>Table1372[[#This Row],[150]]-Table137[[#This Row],[150]]</f>
        <v>0</v>
      </c>
      <c r="R33" s="37">
        <f>Table1372[[#This Row],[200]]-Table137[[#This Row],[200]]</f>
        <v>0</v>
      </c>
      <c r="S33" s="11">
        <f>(Table1372[[#This Row],[5]]-Table137[[#This Row],[5]])/Table1372[[#This Row],[5]]</f>
        <v>0</v>
      </c>
      <c r="T33" s="10">
        <f>(Table1372[[#This Row],[10]]-Table137[[#This Row],[10]])/Table1372[[#This Row],[10]]</f>
        <v>0</v>
      </c>
      <c r="U33" s="10">
        <f>(Table1372[[#This Row],[15]]-Table137[[#This Row],[15]])/Table1372[[#This Row],[15]]</f>
        <v>0</v>
      </c>
      <c r="V33" s="10">
        <f>(Table1372[[#This Row],[20]]-Table137[[#This Row],[20]])/Table1372[[#This Row],[20]]</f>
        <v>0</v>
      </c>
      <c r="W33" s="10">
        <f>(Table1372[[#This Row],[25]]-Table137[[#This Row],[25]])/Table1372[[#This Row],[25]]</f>
        <v>0</v>
      </c>
      <c r="X33" s="10">
        <f>(Table1372[[#This Row],[50]]-Table137[[#This Row],[50]])/Table1372[[#This Row],[50]]</f>
        <v>0</v>
      </c>
      <c r="Y33" s="10">
        <f>(Table1372[[#This Row],[75]]-Table137[[#This Row],[75]])/Table1372[[#This Row],[75]]</f>
        <v>0</v>
      </c>
      <c r="Z33" s="10">
        <f>(Table1372[[#This Row],[100]]-Table137[[#This Row],[100]])/Table1372[[#This Row],[100]]</f>
        <v>0</v>
      </c>
      <c r="AA33" s="10">
        <f>(Table1372[[#This Row],[125]]-Table137[[#This Row],[125]])/Table1372[[#This Row],[125]]</f>
        <v>0</v>
      </c>
      <c r="AB33" s="10">
        <f>(Table1372[[#This Row],[150]]-Table137[[#This Row],[150]])/Table1372[[#This Row],[150]]</f>
        <v>0</v>
      </c>
      <c r="AC33" s="10">
        <f>(Table1372[[#This Row],[200]]-Table137[[#This Row],[200]])/Table1372[[#This Row],[200]]</f>
        <v>0</v>
      </c>
    </row>
    <row r="34" spans="2:29" x14ac:dyDescent="0.35">
      <c r="B34" s="14" t="s">
        <v>48</v>
      </c>
      <c r="C34" s="3" t="s">
        <v>22</v>
      </c>
      <c r="D34" s="2">
        <v>30</v>
      </c>
      <c r="E34" s="2">
        <v>11</v>
      </c>
      <c r="F34" s="2">
        <v>800</v>
      </c>
      <c r="G34" s="35">
        <f>Table1372[[#This Row],[0]]-Table137[[#This Row],[0]]</f>
        <v>0</v>
      </c>
      <c r="H34" s="36">
        <f>Table1372[[#This Row],[5]]-Table137[[#This Row],[5]]</f>
        <v>0</v>
      </c>
      <c r="I34" s="36">
        <f>Table1372[[#This Row],[10]]-Table137[[#This Row],[10]]</f>
        <v>0</v>
      </c>
      <c r="J34" s="36">
        <f>Table1372[[#This Row],[15]]-Table137[[#This Row],[15]]</f>
        <v>0</v>
      </c>
      <c r="K34" s="36">
        <f>Table1372[[#This Row],[20]]-Table137[[#This Row],[20]]</f>
        <v>0</v>
      </c>
      <c r="L34" s="36">
        <f>Table1372[[#This Row],[25]]-Table137[[#This Row],[25]]</f>
        <v>0</v>
      </c>
      <c r="M34" s="36">
        <f>Table1372[[#This Row],[50]]-Table137[[#This Row],[50]]</f>
        <v>0</v>
      </c>
      <c r="N34" s="36">
        <f>Table1372[[#This Row],[75]]-Table137[[#This Row],[75]]</f>
        <v>0</v>
      </c>
      <c r="O34" s="36">
        <f>Table1372[[#This Row],[100]]-Table137[[#This Row],[100]]</f>
        <v>0</v>
      </c>
      <c r="P34" s="36">
        <f>Table1372[[#This Row],[125]]-Table137[[#This Row],[125]]</f>
        <v>0</v>
      </c>
      <c r="Q34" s="36">
        <f>Table1372[[#This Row],[150]]-Table137[[#This Row],[150]]</f>
        <v>0</v>
      </c>
      <c r="R34" s="37">
        <f>Table1372[[#This Row],[200]]-Table137[[#This Row],[200]]</f>
        <v>0</v>
      </c>
      <c r="S34" s="11">
        <f>(Table1372[[#This Row],[5]]-Table137[[#This Row],[5]])/Table1372[[#This Row],[5]]</f>
        <v>0</v>
      </c>
      <c r="T34" s="10">
        <f>(Table1372[[#This Row],[10]]-Table137[[#This Row],[10]])/Table1372[[#This Row],[10]]</f>
        <v>0</v>
      </c>
      <c r="U34" s="10">
        <f>(Table1372[[#This Row],[15]]-Table137[[#This Row],[15]])/Table1372[[#This Row],[15]]</f>
        <v>0</v>
      </c>
      <c r="V34" s="10">
        <f>(Table1372[[#This Row],[20]]-Table137[[#This Row],[20]])/Table1372[[#This Row],[20]]</f>
        <v>0</v>
      </c>
      <c r="W34" s="10">
        <f>(Table1372[[#This Row],[25]]-Table137[[#This Row],[25]])/Table1372[[#This Row],[25]]</f>
        <v>0</v>
      </c>
      <c r="X34" s="10">
        <f>(Table1372[[#This Row],[50]]-Table137[[#This Row],[50]])/Table1372[[#This Row],[50]]</f>
        <v>0</v>
      </c>
      <c r="Y34" s="10">
        <f>(Table1372[[#This Row],[75]]-Table137[[#This Row],[75]])/Table1372[[#This Row],[75]]</f>
        <v>0</v>
      </c>
      <c r="Z34" s="10">
        <f>(Table1372[[#This Row],[100]]-Table137[[#This Row],[100]])/Table1372[[#This Row],[100]]</f>
        <v>0</v>
      </c>
      <c r="AA34" s="10">
        <f>(Table1372[[#This Row],[125]]-Table137[[#This Row],[125]])/Table1372[[#This Row],[125]]</f>
        <v>0</v>
      </c>
      <c r="AB34" s="10">
        <f>(Table1372[[#This Row],[150]]-Table137[[#This Row],[150]])/Table1372[[#This Row],[150]]</f>
        <v>0</v>
      </c>
      <c r="AC34" s="10">
        <f>(Table1372[[#This Row],[200]]-Table137[[#This Row],[200]])/Table1372[[#This Row],[200]]</f>
        <v>0</v>
      </c>
    </row>
    <row r="35" spans="2:29" ht="15" thickBot="1" x14ac:dyDescent="0.4">
      <c r="B35" s="15" t="s">
        <v>48</v>
      </c>
      <c r="C35" s="16" t="s">
        <v>9</v>
      </c>
      <c r="D35" s="17">
        <v>20</v>
      </c>
      <c r="E35" s="17">
        <v>14</v>
      </c>
      <c r="F35" s="17">
        <v>550</v>
      </c>
      <c r="G35" s="38">
        <f>Table1372[[#This Row],[0]]-Table137[[#This Row],[0]]</f>
        <v>0</v>
      </c>
      <c r="H35" s="39">
        <f>Table1372[[#This Row],[5]]-Table137[[#This Row],[5]]</f>
        <v>0</v>
      </c>
      <c r="I35" s="39">
        <f>Table1372[[#This Row],[10]]-Table137[[#This Row],[10]]</f>
        <v>0</v>
      </c>
      <c r="J35" s="39">
        <f>Table1372[[#This Row],[15]]-Table137[[#This Row],[15]]</f>
        <v>0</v>
      </c>
      <c r="K35" s="39">
        <f>Table1372[[#This Row],[20]]-Table137[[#This Row],[20]]</f>
        <v>0</v>
      </c>
      <c r="L35" s="39">
        <f>Table1372[[#This Row],[25]]-Table137[[#This Row],[25]]</f>
        <v>0</v>
      </c>
      <c r="M35" s="39">
        <f>Table1372[[#This Row],[50]]-Table137[[#This Row],[50]]</f>
        <v>0</v>
      </c>
      <c r="N35" s="39">
        <f>Table1372[[#This Row],[75]]-Table137[[#This Row],[75]]</f>
        <v>0</v>
      </c>
      <c r="O35" s="39">
        <f>Table1372[[#This Row],[100]]-Table137[[#This Row],[100]]</f>
        <v>0</v>
      </c>
      <c r="P35" s="39">
        <f>Table1372[[#This Row],[125]]-Table137[[#This Row],[125]]</f>
        <v>0</v>
      </c>
      <c r="Q35" s="39">
        <f>Table1372[[#This Row],[150]]-Table137[[#This Row],[150]]</f>
        <v>0</v>
      </c>
      <c r="R35" s="40">
        <f>Table1372[[#This Row],[200]]-Table137[[#This Row],[200]]</f>
        <v>0</v>
      </c>
      <c r="S35" s="20">
        <f>(Table1372[[#This Row],[5]]-Table137[[#This Row],[5]])/Table1372[[#This Row],[5]]</f>
        <v>0</v>
      </c>
      <c r="T35" s="21">
        <f>(Table1372[[#This Row],[10]]-Table137[[#This Row],[10]])/Table1372[[#This Row],[10]]</f>
        <v>0</v>
      </c>
      <c r="U35" s="21">
        <f>(Table1372[[#This Row],[15]]-Table137[[#This Row],[15]])/Table1372[[#This Row],[15]]</f>
        <v>0</v>
      </c>
      <c r="V35" s="21">
        <f>(Table1372[[#This Row],[20]]-Table137[[#This Row],[20]])/Table1372[[#This Row],[20]]</f>
        <v>0</v>
      </c>
      <c r="W35" s="21">
        <f>(Table1372[[#This Row],[25]]-Table137[[#This Row],[25]])/Table1372[[#This Row],[25]]</f>
        <v>0</v>
      </c>
      <c r="X35" s="21">
        <f>(Table1372[[#This Row],[50]]-Table137[[#This Row],[50]])/Table1372[[#This Row],[50]]</f>
        <v>0</v>
      </c>
      <c r="Y35" s="21">
        <f>(Table1372[[#This Row],[75]]-Table137[[#This Row],[75]])/Table1372[[#This Row],[75]]</f>
        <v>0</v>
      </c>
      <c r="Z35" s="21">
        <f>(Table1372[[#This Row],[100]]-Table137[[#This Row],[100]])/Table1372[[#This Row],[100]]</f>
        <v>0</v>
      </c>
      <c r="AA35" s="21">
        <f>(Table1372[[#This Row],[125]]-Table137[[#This Row],[125]])/Table1372[[#This Row],[125]]</f>
        <v>0</v>
      </c>
      <c r="AB35" s="21">
        <f>(Table1372[[#This Row],[150]]-Table137[[#This Row],[150]])/Table1372[[#This Row],[150]]</f>
        <v>0</v>
      </c>
      <c r="AC35" s="21">
        <f>(Table1372[[#This Row],[200]]-Table137[[#This Row],[200]])/Table1372[[#This Row],[200]]</f>
        <v>0</v>
      </c>
    </row>
    <row r="36" spans="2:29" x14ac:dyDescent="0.35">
      <c r="B36" s="22" t="s">
        <v>49</v>
      </c>
      <c r="C36" s="23" t="s">
        <v>13</v>
      </c>
      <c r="D36" s="24">
        <v>20</v>
      </c>
      <c r="E36" s="24">
        <v>14</v>
      </c>
      <c r="F36" s="24"/>
      <c r="G36" s="32">
        <f>Table1372[[#This Row],[0]]-Table137[[#This Row],[0]]</f>
        <v>0</v>
      </c>
      <c r="H36" s="33">
        <f>Table1372[[#This Row],[5]]-Table137[[#This Row],[5]]</f>
        <v>0</v>
      </c>
      <c r="I36" s="33">
        <f>Table1372[[#This Row],[10]]-Table137[[#This Row],[10]]</f>
        <v>0</v>
      </c>
      <c r="J36" s="33">
        <f>Table1372[[#This Row],[15]]-Table137[[#This Row],[15]]</f>
        <v>0</v>
      </c>
      <c r="K36" s="33">
        <f>Table1372[[#This Row],[20]]-Table137[[#This Row],[20]]</f>
        <v>0</v>
      </c>
      <c r="L36" s="33">
        <f>Table1372[[#This Row],[25]]-Table137[[#This Row],[25]]</f>
        <v>0</v>
      </c>
      <c r="M36" s="33">
        <f>Table1372[[#This Row],[50]]-Table137[[#This Row],[50]]</f>
        <v>0</v>
      </c>
      <c r="N36" s="33">
        <f>Table1372[[#This Row],[75]]-Table137[[#This Row],[75]]</f>
        <v>0</v>
      </c>
      <c r="O36" s="33">
        <f>Table1372[[#This Row],[100]]-Table137[[#This Row],[100]]</f>
        <v>0</v>
      </c>
      <c r="P36" s="33">
        <f>Table1372[[#This Row],[125]]-Table137[[#This Row],[125]]</f>
        <v>0</v>
      </c>
      <c r="Q36" s="33">
        <f>Table1372[[#This Row],[150]]-Table137[[#This Row],[150]]</f>
        <v>0</v>
      </c>
      <c r="R36" s="34">
        <f>Table1372[[#This Row],[200]]-Table137[[#This Row],[200]]</f>
        <v>0</v>
      </c>
      <c r="S36" s="27">
        <f>(Table1372[[#This Row],[5]]-Table137[[#This Row],[5]])/Table1372[[#This Row],[5]]</f>
        <v>0</v>
      </c>
      <c r="T36" s="28">
        <f>(Table1372[[#This Row],[10]]-Table137[[#This Row],[10]])/Table1372[[#This Row],[10]]</f>
        <v>0</v>
      </c>
      <c r="U36" s="28">
        <f>(Table1372[[#This Row],[15]]-Table137[[#This Row],[15]])/Table1372[[#This Row],[15]]</f>
        <v>0</v>
      </c>
      <c r="V36" s="28">
        <f>(Table1372[[#This Row],[20]]-Table137[[#This Row],[20]])/Table1372[[#This Row],[20]]</f>
        <v>0</v>
      </c>
      <c r="W36" s="28">
        <f>(Table1372[[#This Row],[25]]-Table137[[#This Row],[25]])/Table1372[[#This Row],[25]]</f>
        <v>0</v>
      </c>
      <c r="X36" s="28">
        <f>(Table1372[[#This Row],[50]]-Table137[[#This Row],[50]])/Table1372[[#This Row],[50]]</f>
        <v>0</v>
      </c>
      <c r="Y36" s="28">
        <f>(Table1372[[#This Row],[75]]-Table137[[#This Row],[75]])/Table1372[[#This Row],[75]]</f>
        <v>0</v>
      </c>
      <c r="Z36" s="28">
        <f>(Table1372[[#This Row],[100]]-Table137[[#This Row],[100]])/Table1372[[#This Row],[100]]</f>
        <v>0</v>
      </c>
      <c r="AA36" s="28">
        <f>(Table1372[[#This Row],[125]]-Table137[[#This Row],[125]])/Table1372[[#This Row],[125]]</f>
        <v>0</v>
      </c>
      <c r="AB36" s="28">
        <f>(Table1372[[#This Row],[150]]-Table137[[#This Row],[150]])/Table1372[[#This Row],[150]]</f>
        <v>0</v>
      </c>
      <c r="AC36" s="28">
        <f>(Table1372[[#This Row],[200]]-Table137[[#This Row],[200]])/Table1372[[#This Row],[200]]</f>
        <v>0</v>
      </c>
    </row>
    <row r="37" spans="2:29" x14ac:dyDescent="0.35">
      <c r="B37" s="14" t="s">
        <v>49</v>
      </c>
      <c r="C37" s="3" t="s">
        <v>12</v>
      </c>
      <c r="D37" s="2">
        <v>15</v>
      </c>
      <c r="E37" s="2">
        <v>14</v>
      </c>
      <c r="F37" s="2"/>
      <c r="G37" s="35">
        <f>Table1372[[#This Row],[0]]-Table137[[#This Row],[0]]</f>
        <v>0</v>
      </c>
      <c r="H37" s="36">
        <f>Table1372[[#This Row],[5]]-Table137[[#This Row],[5]]</f>
        <v>0</v>
      </c>
      <c r="I37" s="36">
        <f>Table1372[[#This Row],[10]]-Table137[[#This Row],[10]]</f>
        <v>0</v>
      </c>
      <c r="J37" s="36">
        <f>Table1372[[#This Row],[15]]-Table137[[#This Row],[15]]</f>
        <v>0</v>
      </c>
      <c r="K37" s="36">
        <f>Table1372[[#This Row],[20]]-Table137[[#This Row],[20]]</f>
        <v>0</v>
      </c>
      <c r="L37" s="36">
        <f>Table1372[[#This Row],[25]]-Table137[[#This Row],[25]]</f>
        <v>0</v>
      </c>
      <c r="M37" s="36">
        <f>Table1372[[#This Row],[50]]-Table137[[#This Row],[50]]</f>
        <v>0</v>
      </c>
      <c r="N37" s="36">
        <f>Table1372[[#This Row],[75]]-Table137[[#This Row],[75]]</f>
        <v>0</v>
      </c>
      <c r="O37" s="36">
        <f>Table1372[[#This Row],[100]]-Table137[[#This Row],[100]]</f>
        <v>0</v>
      </c>
      <c r="P37" s="36">
        <f>Table1372[[#This Row],[125]]-Table137[[#This Row],[125]]</f>
        <v>0</v>
      </c>
      <c r="Q37" s="36">
        <f>Table1372[[#This Row],[150]]-Table137[[#This Row],[150]]</f>
        <v>0</v>
      </c>
      <c r="R37" s="37">
        <f>Table1372[[#This Row],[200]]-Table137[[#This Row],[200]]</f>
        <v>0</v>
      </c>
      <c r="S37" s="11">
        <f>(Table1372[[#This Row],[5]]-Table137[[#This Row],[5]])/Table1372[[#This Row],[5]]</f>
        <v>0</v>
      </c>
      <c r="T37" s="10">
        <f>(Table1372[[#This Row],[10]]-Table137[[#This Row],[10]])/Table1372[[#This Row],[10]]</f>
        <v>0</v>
      </c>
      <c r="U37" s="10">
        <f>(Table1372[[#This Row],[15]]-Table137[[#This Row],[15]])/Table1372[[#This Row],[15]]</f>
        <v>0</v>
      </c>
      <c r="V37" s="10">
        <f>(Table1372[[#This Row],[20]]-Table137[[#This Row],[20]])/Table1372[[#This Row],[20]]</f>
        <v>0</v>
      </c>
      <c r="W37" s="10">
        <f>(Table1372[[#This Row],[25]]-Table137[[#This Row],[25]])/Table1372[[#This Row],[25]]</f>
        <v>0</v>
      </c>
      <c r="X37" s="10">
        <f>(Table1372[[#This Row],[50]]-Table137[[#This Row],[50]])/Table1372[[#This Row],[50]]</f>
        <v>0</v>
      </c>
      <c r="Y37" s="10">
        <f>(Table1372[[#This Row],[75]]-Table137[[#This Row],[75]])/Table1372[[#This Row],[75]]</f>
        <v>0</v>
      </c>
      <c r="Z37" s="10">
        <f>(Table1372[[#This Row],[100]]-Table137[[#This Row],[100]])/Table1372[[#This Row],[100]]</f>
        <v>0</v>
      </c>
      <c r="AA37" s="10">
        <f>(Table1372[[#This Row],[125]]-Table137[[#This Row],[125]])/Table1372[[#This Row],[125]]</f>
        <v>0</v>
      </c>
      <c r="AB37" s="10">
        <f>(Table1372[[#This Row],[150]]-Table137[[#This Row],[150]])/Table1372[[#This Row],[150]]</f>
        <v>0</v>
      </c>
      <c r="AC37" s="10">
        <f>(Table1372[[#This Row],[200]]-Table137[[#This Row],[200]])/Table1372[[#This Row],[200]]</f>
        <v>0</v>
      </c>
    </row>
    <row r="38" spans="2:29" x14ac:dyDescent="0.35">
      <c r="B38" s="14" t="s">
        <v>49</v>
      </c>
      <c r="C38" s="3" t="s">
        <v>42</v>
      </c>
      <c r="D38" s="2">
        <v>10</v>
      </c>
      <c r="E38" s="2">
        <v>15</v>
      </c>
      <c r="F38" s="2"/>
      <c r="G38" s="35">
        <f>Table1372[[#This Row],[0]]-Table137[[#This Row],[0]]</f>
        <v>0</v>
      </c>
      <c r="H38" s="36">
        <f>Table1372[[#This Row],[5]]-Table137[[#This Row],[5]]</f>
        <v>0</v>
      </c>
      <c r="I38" s="36">
        <f>Table1372[[#This Row],[10]]-Table137[[#This Row],[10]]</f>
        <v>0</v>
      </c>
      <c r="J38" s="36">
        <f>Table1372[[#This Row],[15]]-Table137[[#This Row],[15]]</f>
        <v>0</v>
      </c>
      <c r="K38" s="36">
        <f>Table1372[[#This Row],[20]]-Table137[[#This Row],[20]]</f>
        <v>0</v>
      </c>
      <c r="L38" s="36">
        <f>Table1372[[#This Row],[25]]-Table137[[#This Row],[25]]</f>
        <v>0</v>
      </c>
      <c r="M38" s="36">
        <f>Table1372[[#This Row],[50]]-Table137[[#This Row],[50]]</f>
        <v>0</v>
      </c>
      <c r="N38" s="36">
        <f>Table1372[[#This Row],[75]]-Table137[[#This Row],[75]]</f>
        <v>0</v>
      </c>
      <c r="O38" s="36">
        <f>Table1372[[#This Row],[100]]-Table137[[#This Row],[100]]</f>
        <v>0</v>
      </c>
      <c r="P38" s="36">
        <f>Table1372[[#This Row],[125]]-Table137[[#This Row],[125]]</f>
        <v>0</v>
      </c>
      <c r="Q38" s="36">
        <f>Table1372[[#This Row],[150]]-Table137[[#This Row],[150]]</f>
        <v>0</v>
      </c>
      <c r="R38" s="37">
        <f>Table1372[[#This Row],[200]]-Table137[[#This Row],[200]]</f>
        <v>0</v>
      </c>
      <c r="S38" s="11">
        <f>(Table1372[[#This Row],[5]]-Table137[[#This Row],[5]])/Table1372[[#This Row],[5]]</f>
        <v>0</v>
      </c>
      <c r="T38" s="10">
        <f>(Table1372[[#This Row],[10]]-Table137[[#This Row],[10]])/Table1372[[#This Row],[10]]</f>
        <v>0</v>
      </c>
      <c r="U38" s="10">
        <f>(Table1372[[#This Row],[15]]-Table137[[#This Row],[15]])/Table1372[[#This Row],[15]]</f>
        <v>0</v>
      </c>
      <c r="V38" s="10">
        <f>(Table1372[[#This Row],[20]]-Table137[[#This Row],[20]])/Table1372[[#This Row],[20]]</f>
        <v>0</v>
      </c>
      <c r="W38" s="10">
        <f>(Table1372[[#This Row],[25]]-Table137[[#This Row],[25]])/Table1372[[#This Row],[25]]</f>
        <v>0</v>
      </c>
      <c r="X38" s="10">
        <f>(Table1372[[#This Row],[50]]-Table137[[#This Row],[50]])/Table1372[[#This Row],[50]]</f>
        <v>0</v>
      </c>
      <c r="Y38" s="10">
        <f>(Table1372[[#This Row],[75]]-Table137[[#This Row],[75]])/Table1372[[#This Row],[75]]</f>
        <v>0</v>
      </c>
      <c r="Z38" s="10">
        <f>(Table1372[[#This Row],[100]]-Table137[[#This Row],[100]])/Table1372[[#This Row],[100]]</f>
        <v>0</v>
      </c>
      <c r="AA38" s="10">
        <f>(Table1372[[#This Row],[125]]-Table137[[#This Row],[125]])/Table1372[[#This Row],[125]]</f>
        <v>0</v>
      </c>
      <c r="AB38" s="10">
        <f>(Table1372[[#This Row],[150]]-Table137[[#This Row],[150]])/Table1372[[#This Row],[150]]</f>
        <v>0</v>
      </c>
      <c r="AC38" s="10">
        <f>(Table1372[[#This Row],[200]]-Table137[[#This Row],[200]])/Table1372[[#This Row],[200]]</f>
        <v>0</v>
      </c>
    </row>
    <row r="39" spans="2:29" x14ac:dyDescent="0.35">
      <c r="B39" s="14" t="s">
        <v>49</v>
      </c>
      <c r="C39" s="3" t="s">
        <v>41</v>
      </c>
      <c r="D39" s="2">
        <v>7</v>
      </c>
      <c r="E39" s="2">
        <v>11</v>
      </c>
      <c r="F39" s="2"/>
      <c r="G39" s="35">
        <f>Table1372[[#This Row],[0]]-Table137[[#This Row],[0]]</f>
        <v>0</v>
      </c>
      <c r="H39" s="36">
        <f>Table1372[[#This Row],[5]]-Table137[[#This Row],[5]]</f>
        <v>0</v>
      </c>
      <c r="I39" s="36">
        <f>Table1372[[#This Row],[10]]-Table137[[#This Row],[10]]</f>
        <v>0</v>
      </c>
      <c r="J39" s="36">
        <f>Table1372[[#This Row],[15]]-Table137[[#This Row],[15]]</f>
        <v>0</v>
      </c>
      <c r="K39" s="36">
        <f>Table1372[[#This Row],[20]]-Table137[[#This Row],[20]]</f>
        <v>0</v>
      </c>
      <c r="L39" s="36">
        <f>Table1372[[#This Row],[25]]-Table137[[#This Row],[25]]</f>
        <v>0</v>
      </c>
      <c r="M39" s="36">
        <f>Table1372[[#This Row],[50]]-Table137[[#This Row],[50]]</f>
        <v>0</v>
      </c>
      <c r="N39" s="36">
        <f>Table1372[[#This Row],[75]]-Table137[[#This Row],[75]]</f>
        <v>0</v>
      </c>
      <c r="O39" s="36">
        <f>Table1372[[#This Row],[100]]-Table137[[#This Row],[100]]</f>
        <v>0</v>
      </c>
      <c r="P39" s="36">
        <f>Table1372[[#This Row],[125]]-Table137[[#This Row],[125]]</f>
        <v>0</v>
      </c>
      <c r="Q39" s="36">
        <f>Table1372[[#This Row],[150]]-Table137[[#This Row],[150]]</f>
        <v>0</v>
      </c>
      <c r="R39" s="37">
        <f>Table1372[[#This Row],[200]]-Table137[[#This Row],[200]]</f>
        <v>0</v>
      </c>
      <c r="S39" s="11">
        <f>(Table1372[[#This Row],[5]]-Table137[[#This Row],[5]])/Table1372[[#This Row],[5]]</f>
        <v>0</v>
      </c>
      <c r="T39" s="10">
        <f>(Table1372[[#This Row],[10]]-Table137[[#This Row],[10]])/Table1372[[#This Row],[10]]</f>
        <v>0</v>
      </c>
      <c r="U39" s="10">
        <f>(Table1372[[#This Row],[15]]-Table137[[#This Row],[15]])/Table1372[[#This Row],[15]]</f>
        <v>0</v>
      </c>
      <c r="V39" s="10">
        <f>(Table1372[[#This Row],[20]]-Table137[[#This Row],[20]])/Table1372[[#This Row],[20]]</f>
        <v>0</v>
      </c>
      <c r="W39" s="10">
        <f>(Table1372[[#This Row],[25]]-Table137[[#This Row],[25]])/Table1372[[#This Row],[25]]</f>
        <v>0</v>
      </c>
      <c r="X39" s="10">
        <f>(Table1372[[#This Row],[50]]-Table137[[#This Row],[50]])/Table1372[[#This Row],[50]]</f>
        <v>0</v>
      </c>
      <c r="Y39" s="10">
        <f>(Table1372[[#This Row],[75]]-Table137[[#This Row],[75]])/Table1372[[#This Row],[75]]</f>
        <v>0</v>
      </c>
      <c r="Z39" s="10">
        <f>(Table1372[[#This Row],[100]]-Table137[[#This Row],[100]])/Table1372[[#This Row],[100]]</f>
        <v>0</v>
      </c>
      <c r="AA39" s="10">
        <f>(Table1372[[#This Row],[125]]-Table137[[#This Row],[125]])/Table1372[[#This Row],[125]]</f>
        <v>0</v>
      </c>
      <c r="AB39" s="10">
        <f>(Table1372[[#This Row],[150]]-Table137[[#This Row],[150]])/Table1372[[#This Row],[150]]</f>
        <v>0</v>
      </c>
      <c r="AC39" s="10">
        <f>(Table1372[[#This Row],[200]]-Table137[[#This Row],[200]])/Table1372[[#This Row],[200]]</f>
        <v>0</v>
      </c>
    </row>
    <row r="40" spans="2:29" ht="15" thickBot="1" x14ac:dyDescent="0.4">
      <c r="B40" s="15" t="s">
        <v>49</v>
      </c>
      <c r="C40" s="16" t="s">
        <v>7</v>
      </c>
      <c r="D40" s="17">
        <v>5</v>
      </c>
      <c r="E40" s="17">
        <v>18</v>
      </c>
      <c r="F40" s="17"/>
      <c r="G40" s="38">
        <f>Table1372[[#This Row],[0]]-Table137[[#This Row],[0]]</f>
        <v>0</v>
      </c>
      <c r="H40" s="39">
        <f>Table1372[[#This Row],[5]]-Table137[[#This Row],[5]]</f>
        <v>0</v>
      </c>
      <c r="I40" s="39">
        <f>Table1372[[#This Row],[10]]-Table137[[#This Row],[10]]</f>
        <v>0</v>
      </c>
      <c r="J40" s="39">
        <f>Table1372[[#This Row],[15]]-Table137[[#This Row],[15]]</f>
        <v>0</v>
      </c>
      <c r="K40" s="39">
        <f>Table1372[[#This Row],[20]]-Table137[[#This Row],[20]]</f>
        <v>0</v>
      </c>
      <c r="L40" s="39">
        <f>Table1372[[#This Row],[25]]-Table137[[#This Row],[25]]</f>
        <v>0</v>
      </c>
      <c r="M40" s="39">
        <f>Table1372[[#This Row],[50]]-Table137[[#This Row],[50]]</f>
        <v>0</v>
      </c>
      <c r="N40" s="39">
        <f>Table1372[[#This Row],[75]]-Table137[[#This Row],[75]]</f>
        <v>0</v>
      </c>
      <c r="O40" s="39">
        <f>Table1372[[#This Row],[100]]-Table137[[#This Row],[100]]</f>
        <v>0</v>
      </c>
      <c r="P40" s="39">
        <f>Table1372[[#This Row],[125]]-Table137[[#This Row],[125]]</f>
        <v>0</v>
      </c>
      <c r="Q40" s="39">
        <f>Table1372[[#This Row],[150]]-Table137[[#This Row],[150]]</f>
        <v>0</v>
      </c>
      <c r="R40" s="40">
        <f>Table1372[[#This Row],[200]]-Table137[[#This Row],[200]]</f>
        <v>0</v>
      </c>
      <c r="S40" s="20">
        <f>(Table1372[[#This Row],[5]]-Table137[[#This Row],[5]])/Table1372[[#This Row],[5]]</f>
        <v>0</v>
      </c>
      <c r="T40" s="21">
        <f>(Table1372[[#This Row],[10]]-Table137[[#This Row],[10]])/Table1372[[#This Row],[10]]</f>
        <v>0</v>
      </c>
      <c r="U40" s="21">
        <f>(Table1372[[#This Row],[15]]-Table137[[#This Row],[15]])/Table1372[[#This Row],[15]]</f>
        <v>0</v>
      </c>
      <c r="V40" s="21">
        <f>(Table1372[[#This Row],[20]]-Table137[[#This Row],[20]])/Table1372[[#This Row],[20]]</f>
        <v>0</v>
      </c>
      <c r="W40" s="21">
        <f>(Table1372[[#This Row],[25]]-Table137[[#This Row],[25]])/Table1372[[#This Row],[25]]</f>
        <v>0</v>
      </c>
      <c r="X40" s="21">
        <f>(Table1372[[#This Row],[50]]-Table137[[#This Row],[50]])/Table1372[[#This Row],[50]]</f>
        <v>0</v>
      </c>
      <c r="Y40" s="21">
        <f>(Table1372[[#This Row],[75]]-Table137[[#This Row],[75]])/Table1372[[#This Row],[75]]</f>
        <v>0</v>
      </c>
      <c r="Z40" s="21">
        <f>(Table1372[[#This Row],[100]]-Table137[[#This Row],[100]])/Table1372[[#This Row],[100]]</f>
        <v>0</v>
      </c>
      <c r="AA40" s="21">
        <f>(Table1372[[#This Row],[125]]-Table137[[#This Row],[125]])/Table1372[[#This Row],[125]]</f>
        <v>0</v>
      </c>
      <c r="AB40" s="21">
        <f>(Table1372[[#This Row],[150]]-Table137[[#This Row],[150]])/Table1372[[#This Row],[150]]</f>
        <v>0</v>
      </c>
      <c r="AC40" s="21">
        <f>(Table1372[[#This Row],[200]]-Table137[[#This Row],[200]])/Table1372[[#This Row],[200]]</f>
        <v>0</v>
      </c>
    </row>
    <row r="41" spans="2:29" x14ac:dyDescent="0.35">
      <c r="B41" s="22" t="s">
        <v>50</v>
      </c>
      <c r="C41" s="23" t="s">
        <v>44</v>
      </c>
      <c r="D41" s="24">
        <v>7</v>
      </c>
      <c r="E41" s="24">
        <v>13</v>
      </c>
      <c r="F41" s="47">
        <f>Table1372[[#This Row],[RPM]]-Table137[[#This Row],[RPM]]</f>
        <v>-0.5</v>
      </c>
      <c r="G41" s="32">
        <f>Table1372[[#This Row],[0]]-Table137[[#This Row],[0]]</f>
        <v>0</v>
      </c>
      <c r="H41" s="33">
        <f>Table1372[[#This Row],[5]]-Table137[[#This Row],[5]]</f>
        <v>0.59999999999999964</v>
      </c>
      <c r="I41" s="33">
        <f>Table1372[[#This Row],[10]]-Table137[[#This Row],[10]]</f>
        <v>1.4000000000000004</v>
      </c>
      <c r="J41" s="33">
        <f>Table1372[[#This Row],[15]]-Table137[[#This Row],[15]]</f>
        <v>1.8499999999999996</v>
      </c>
      <c r="K41" s="33">
        <f>Table1372[[#This Row],[20]]-Table137[[#This Row],[20]]</f>
        <v>1.6999999999999993</v>
      </c>
      <c r="L41" s="33">
        <f>Table1372[[#This Row],[25]]-Table137[[#This Row],[25]]</f>
        <v>1.7829999999999995</v>
      </c>
      <c r="M41" s="33">
        <f>Table1372[[#This Row],[50]]-Table137[[#This Row],[50]]</f>
        <v>3.3999999999999995</v>
      </c>
      <c r="N41" s="33">
        <f>Table1372[[#This Row],[75]]-Table137[[#This Row],[75]]</f>
        <v>2.6660000000000004</v>
      </c>
      <c r="O41" s="33">
        <f>Table1372[[#This Row],[100]]-Table137[[#This Row],[100]]</f>
        <v>0.70000000000000018</v>
      </c>
      <c r="P41" s="33">
        <f>Table1372[[#This Row],[125]]-Table137[[#This Row],[125]]</f>
        <v>0</v>
      </c>
      <c r="Q41" s="33">
        <f>Table1372[[#This Row],[150]]-Table137[[#This Row],[150]]</f>
        <v>0</v>
      </c>
      <c r="R41" s="34">
        <f>Table1372[[#This Row],[200]]-Table137[[#This Row],[200]]</f>
        <v>0</v>
      </c>
      <c r="S41" s="27">
        <f>(Table1372[[#This Row],[5]]-Table137[[#This Row],[5]])/Table1372[[#This Row],[5]]</f>
        <v>5.5045871559632996E-2</v>
      </c>
      <c r="T41" s="28">
        <f>(Table1372[[#This Row],[10]]-Table137[[#This Row],[10]])/Table1372[[#This Row],[10]]</f>
        <v>0.13333333333333336</v>
      </c>
      <c r="U41" s="28">
        <f>(Table1372[[#This Row],[15]]-Table137[[#This Row],[15]])/Table1372[[#This Row],[15]]</f>
        <v>0.18316831683168314</v>
      </c>
      <c r="V41" s="28">
        <f>(Table1372[[#This Row],[20]]-Table137[[#This Row],[20]])/Table1372[[#This Row],[20]]</f>
        <v>0.17708333333333326</v>
      </c>
      <c r="W41" s="28">
        <f>(Table1372[[#This Row],[25]]-Table137[[#This Row],[25]])/Table1372[[#This Row],[25]]</f>
        <v>0.19593406593406587</v>
      </c>
      <c r="X41" s="28">
        <f>(Table1372[[#This Row],[50]]-Table137[[#This Row],[50]])/Table1372[[#This Row],[50]]</f>
        <v>0.43589743589743585</v>
      </c>
      <c r="Y41" s="28">
        <f>(Table1372[[#This Row],[75]]-Table137[[#This Row],[75]])/Table1372[[#This Row],[75]]</f>
        <v>0.41656250000000006</v>
      </c>
      <c r="Z41" s="28">
        <f>(Table1372[[#This Row],[100]]-Table137[[#This Row],[100]])/Table1372[[#This Row],[100]]</f>
        <v>0.17500000000000004</v>
      </c>
      <c r="AA41" s="28">
        <f>(Table1372[[#This Row],[125]]-Table137[[#This Row],[125]])/Table1372[[#This Row],[125]]</f>
        <v>0</v>
      </c>
      <c r="AB41" s="28">
        <f>(Table1372[[#This Row],[150]]-Table137[[#This Row],[150]])/Table1372[[#This Row],[150]]</f>
        <v>0</v>
      </c>
      <c r="AC41" s="28">
        <f>(Table1372[[#This Row],[200]]-Table137[[#This Row],[200]])/Table1372[[#This Row],[200]]</f>
        <v>0</v>
      </c>
    </row>
    <row r="42" spans="2:29" x14ac:dyDescent="0.35">
      <c r="B42" s="14" t="s">
        <v>50</v>
      </c>
      <c r="C42" s="3" t="s">
        <v>43</v>
      </c>
      <c r="D42" s="2">
        <v>5</v>
      </c>
      <c r="E42" s="2">
        <v>9</v>
      </c>
      <c r="F42" s="48">
        <f>Table1372[[#This Row],[RPM]]-Table137[[#This Row],[RPM]]</f>
        <v>-3</v>
      </c>
      <c r="G42" s="35">
        <f>Table1372[[#This Row],[0]]-Table137[[#This Row],[0]]</f>
        <v>0</v>
      </c>
      <c r="H42" s="36">
        <f>Table1372[[#This Row],[5]]-Table137[[#This Row],[5]]</f>
        <v>0.80000000000000071</v>
      </c>
      <c r="I42" s="36">
        <f>Table1372[[#This Row],[10]]-Table137[[#This Row],[10]]</f>
        <v>2.5</v>
      </c>
      <c r="J42" s="36">
        <f>Table1372[[#This Row],[15]]-Table137[[#This Row],[15]]</f>
        <v>3.3000000000000007</v>
      </c>
      <c r="K42" s="36">
        <f>Table1372[[#This Row],[20]]-Table137[[#This Row],[20]]</f>
        <v>3.5</v>
      </c>
      <c r="L42" s="36">
        <f>Table1372[[#This Row],[25]]-Table137[[#This Row],[25]]</f>
        <v>3.6880000000000006</v>
      </c>
      <c r="M42" s="36">
        <f>Table1372[[#This Row],[50]]-Table137[[#This Row],[50]]</f>
        <v>3.5</v>
      </c>
      <c r="N42" s="36">
        <f>Table1372[[#This Row],[75]]-Table137[[#This Row],[75]]</f>
        <v>-1.2519999999999998</v>
      </c>
      <c r="O42" s="36">
        <f>Table1372[[#This Row],[100]]-Table137[[#This Row],[100]]</f>
        <v>-0.70000000000000018</v>
      </c>
      <c r="P42" s="36">
        <f>Table1372[[#This Row],[125]]-Table137[[#This Row],[125]]</f>
        <v>-0.70000000000000018</v>
      </c>
      <c r="Q42" s="36">
        <f>Table1372[[#This Row],[150]]-Table137[[#This Row],[150]]</f>
        <v>-0.70000000000000018</v>
      </c>
      <c r="R42" s="37">
        <f>Table1372[[#This Row],[200]]-Table137[[#This Row],[200]]</f>
        <v>-0.70000000000000018</v>
      </c>
      <c r="S42" s="11">
        <f>(Table1372[[#This Row],[5]]-Table137[[#This Row],[5]])/Table1372[[#This Row],[5]]</f>
        <v>5.7142857142857197E-2</v>
      </c>
      <c r="T42" s="10">
        <f>(Table1372[[#This Row],[10]]-Table137[[#This Row],[10]])/Table1372[[#This Row],[10]]</f>
        <v>0.17857142857142858</v>
      </c>
      <c r="U42" s="10">
        <f>(Table1372[[#This Row],[15]]-Table137[[#This Row],[15]])/Table1372[[#This Row],[15]]</f>
        <v>0.23913043478260873</v>
      </c>
      <c r="V42" s="10">
        <f>(Table1372[[#This Row],[20]]-Table137[[#This Row],[20]])/Table1372[[#This Row],[20]]</f>
        <v>0.25925925925925924</v>
      </c>
      <c r="W42" s="10">
        <f>(Table1372[[#This Row],[25]]-Table137[[#This Row],[25]])/Table1372[[#This Row],[25]]</f>
        <v>0.28369230769230774</v>
      </c>
      <c r="X42" s="10">
        <f>(Table1372[[#This Row],[50]]-Table137[[#This Row],[50]])/Table1372[[#This Row],[50]]</f>
        <v>0.38461538461538464</v>
      </c>
      <c r="Y42" s="10">
        <f>(Table1372[[#This Row],[75]]-Table137[[#This Row],[75]])/Table1372[[#This Row],[75]]</f>
        <v>-0.35771428571428565</v>
      </c>
      <c r="Z42" s="10">
        <f>(Table1372[[#This Row],[100]]-Table137[[#This Row],[100]])/Table1372[[#This Row],[100]]</f>
        <v>-0.20000000000000004</v>
      </c>
      <c r="AA42" s="10">
        <f>(Table1372[[#This Row],[125]]-Table137[[#This Row],[125]])/Table1372[[#This Row],[125]]</f>
        <v>-0.20000000000000004</v>
      </c>
      <c r="AB42" s="10">
        <f>(Table1372[[#This Row],[150]]-Table137[[#This Row],[150]])/Table1372[[#This Row],[150]]</f>
        <v>-0.20000000000000004</v>
      </c>
      <c r="AC42" s="10">
        <f>(Table1372[[#This Row],[200]]-Table137[[#This Row],[200]])/Table1372[[#This Row],[200]]</f>
        <v>-0.20000000000000004</v>
      </c>
    </row>
    <row r="43" spans="2:29" x14ac:dyDescent="0.35">
      <c r="B43" s="14" t="s">
        <v>50</v>
      </c>
      <c r="C43" s="3" t="s">
        <v>31</v>
      </c>
      <c r="D43" s="2">
        <v>7</v>
      </c>
      <c r="E43" s="2">
        <v>11</v>
      </c>
      <c r="F43" s="37">
        <f>Table1372[[#This Row],[RPM]]-Table137[[#This Row],[RPM]]</f>
        <v>0</v>
      </c>
      <c r="G43" s="35">
        <f>Table1372[[#This Row],[0]]-Table137[[#This Row],[0]]</f>
        <v>0</v>
      </c>
      <c r="H43" s="36">
        <f>Table1372[[#This Row],[5]]-Table137[[#This Row],[5]]</f>
        <v>0.80000000000000071</v>
      </c>
      <c r="I43" s="36">
        <f>Table1372[[#This Row],[10]]-Table137[[#This Row],[10]]</f>
        <v>2.5</v>
      </c>
      <c r="J43" s="36">
        <f>Table1372[[#This Row],[15]]-Table137[[#This Row],[15]]</f>
        <v>3.5500000000000007</v>
      </c>
      <c r="K43" s="36">
        <f>Table1372[[#This Row],[20]]-Table137[[#This Row],[20]]</f>
        <v>3.9000000000000004</v>
      </c>
      <c r="L43" s="36">
        <f>Table1372[[#This Row],[25]]-Table137[[#This Row],[25]]</f>
        <v>4.2119999999999997</v>
      </c>
      <c r="M43" s="36">
        <f>Table1372[[#This Row],[50]]-Table137[[#This Row],[50]]</f>
        <v>3.8000000000000007</v>
      </c>
      <c r="N43" s="36">
        <f>Table1372[[#This Row],[75]]-Table137[[#This Row],[75]]</f>
        <v>-0.98200000000000021</v>
      </c>
      <c r="O43" s="36">
        <f>Table1372[[#This Row],[100]]-Table137[[#This Row],[100]]</f>
        <v>-9.9999999999999645E-2</v>
      </c>
      <c r="P43" s="36">
        <f>Table1372[[#This Row],[125]]-Table137[[#This Row],[125]]</f>
        <v>-9.9999999999999645E-2</v>
      </c>
      <c r="Q43" s="36">
        <f>Table1372[[#This Row],[150]]-Table137[[#This Row],[150]]</f>
        <v>-9.9999999999999645E-2</v>
      </c>
      <c r="R43" s="37">
        <f>Table1372[[#This Row],[200]]-Table137[[#This Row],[200]]</f>
        <v>-9.9999999999999645E-2</v>
      </c>
      <c r="S43" s="11">
        <f>(Table1372[[#This Row],[5]]-Table137[[#This Row],[5]])/Table1372[[#This Row],[5]]</f>
        <v>5.3333333333333378E-2</v>
      </c>
      <c r="T43" s="10">
        <f>(Table1372[[#This Row],[10]]-Table137[[#This Row],[10]])/Table1372[[#This Row],[10]]</f>
        <v>0.16666666666666666</v>
      </c>
      <c r="U43" s="10">
        <f>(Table1372[[#This Row],[15]]-Table137[[#This Row],[15]])/Table1372[[#This Row],[15]]</f>
        <v>0.23986486486486491</v>
      </c>
      <c r="V43" s="10">
        <f>(Table1372[[#This Row],[20]]-Table137[[#This Row],[20]])/Table1372[[#This Row],[20]]</f>
        <v>0.26896551724137935</v>
      </c>
      <c r="W43" s="10">
        <f>(Table1372[[#This Row],[25]]-Table137[[#This Row],[25]])/Table1372[[#This Row],[25]]</f>
        <v>0.30302158273381291</v>
      </c>
      <c r="X43" s="10">
        <f>(Table1372[[#This Row],[50]]-Table137[[#This Row],[50]])/Table1372[[#This Row],[50]]</f>
        <v>0.38775510204081637</v>
      </c>
      <c r="Y43" s="10">
        <f>(Table1372[[#This Row],[75]]-Table137[[#This Row],[75]])/Table1372[[#This Row],[75]]</f>
        <v>-0.26540540540540547</v>
      </c>
      <c r="Z43" s="10">
        <f>(Table1372[[#This Row],[100]]-Table137[[#This Row],[100]])/Table1372[[#This Row],[100]]</f>
        <v>-2.7027027027026931E-2</v>
      </c>
      <c r="AA43" s="10">
        <f>(Table1372[[#This Row],[125]]-Table137[[#This Row],[125]])/Table1372[[#This Row],[125]]</f>
        <v>-2.7027027027026931E-2</v>
      </c>
      <c r="AB43" s="10">
        <f>(Table1372[[#This Row],[150]]-Table137[[#This Row],[150]])/Table1372[[#This Row],[150]]</f>
        <v>-2.7027027027026931E-2</v>
      </c>
      <c r="AC43" s="10">
        <f>(Table1372[[#This Row],[200]]-Table137[[#This Row],[200]])/Table1372[[#This Row],[200]]</f>
        <v>-2.7027027027026931E-2</v>
      </c>
    </row>
    <row r="44" spans="2:29" ht="15" thickBot="1" x14ac:dyDescent="0.4">
      <c r="B44" s="15" t="s">
        <v>50</v>
      </c>
      <c r="C44" s="16" t="s">
        <v>32</v>
      </c>
      <c r="D44" s="17">
        <v>7</v>
      </c>
      <c r="E44" s="17">
        <v>13</v>
      </c>
      <c r="F44" s="49">
        <f>Table1372[[#This Row],[RPM]]-Table137[[#This Row],[RPM]]</f>
        <v>-0.79999999999999982</v>
      </c>
      <c r="G44" s="38">
        <f>Table1372[[#This Row],[0]]-Table137[[#This Row],[0]]</f>
        <v>0</v>
      </c>
      <c r="H44" s="39">
        <f>Table1372[[#This Row],[5]]-Table137[[#This Row],[5]]</f>
        <v>0.59999999999999964</v>
      </c>
      <c r="I44" s="39">
        <f>Table1372[[#This Row],[10]]-Table137[[#This Row],[10]]</f>
        <v>1.5999999999999996</v>
      </c>
      <c r="J44" s="39">
        <f>Table1372[[#This Row],[15]]-Table137[[#This Row],[15]]</f>
        <v>2</v>
      </c>
      <c r="K44" s="39">
        <f>Table1372[[#This Row],[20]]-Table137[[#This Row],[20]]</f>
        <v>2.2000000000000011</v>
      </c>
      <c r="L44" s="39">
        <f>Table1372[[#This Row],[25]]-Table137[[#This Row],[25]]</f>
        <v>2.9560000000000004</v>
      </c>
      <c r="M44" s="39">
        <f>Table1372[[#This Row],[50]]-Table137[[#This Row],[50]]</f>
        <v>3.7</v>
      </c>
      <c r="N44" s="39">
        <f>Table1372[[#This Row],[75]]-Table137[[#This Row],[75]]</f>
        <v>2.1000000000000005</v>
      </c>
      <c r="O44" s="39">
        <f>Table1372[[#This Row],[100]]-Table137[[#This Row],[100]]</f>
        <v>-0.5</v>
      </c>
      <c r="P44" s="39">
        <f>Table1372[[#This Row],[125]]-Table137[[#This Row],[125]]</f>
        <v>-1.1999999999999997</v>
      </c>
      <c r="Q44" s="39">
        <f>Table1372[[#This Row],[150]]-Table137[[#This Row],[150]]</f>
        <v>-1.1999999999999997</v>
      </c>
      <c r="R44" s="40">
        <f>Table1372[[#This Row],[200]]-Table137[[#This Row],[200]]</f>
        <v>-1.1999999999999997</v>
      </c>
      <c r="S44" s="20">
        <f>(Table1372[[#This Row],[5]]-Table137[[#This Row],[5]])/Table1372[[#This Row],[5]]</f>
        <v>5.0420168067226857E-2</v>
      </c>
      <c r="T44" s="21">
        <f>(Table1372[[#This Row],[10]]-Table137[[#This Row],[10]])/Table1372[[#This Row],[10]]</f>
        <v>0.13913043478260867</v>
      </c>
      <c r="U44" s="21">
        <f>(Table1372[[#This Row],[15]]-Table137[[#This Row],[15]])/Table1372[[#This Row],[15]]</f>
        <v>0.18181818181818182</v>
      </c>
      <c r="V44" s="21">
        <f>(Table1372[[#This Row],[20]]-Table137[[#This Row],[20]])/Table1372[[#This Row],[20]]</f>
        <v>0.21153846153846165</v>
      </c>
      <c r="W44" s="21">
        <f>(Table1372[[#This Row],[25]]-Table137[[#This Row],[25]])/Table1372[[#This Row],[25]]</f>
        <v>0.29858585858585862</v>
      </c>
      <c r="X44" s="21">
        <f>(Table1372[[#This Row],[50]]-Table137[[#This Row],[50]])/Table1372[[#This Row],[50]]</f>
        <v>0.43529411764705883</v>
      </c>
      <c r="Y44" s="21">
        <f>(Table1372[[#This Row],[75]]-Table137[[#This Row],[75]])/Table1372[[#This Row],[75]]</f>
        <v>0.3043478260869566</v>
      </c>
      <c r="Z44" s="21">
        <f>(Table1372[[#This Row],[100]]-Table137[[#This Row],[100]])/Table1372[[#This Row],[100]]</f>
        <v>-0.11627906976744186</v>
      </c>
      <c r="AA44" s="21">
        <f>(Table1372[[#This Row],[125]]-Table137[[#This Row],[125]])/Table1372[[#This Row],[125]]</f>
        <v>-0.33333333333333326</v>
      </c>
      <c r="AB44" s="21">
        <f>(Table1372[[#This Row],[150]]-Table137[[#This Row],[150]])/Table1372[[#This Row],[150]]</f>
        <v>-0.33333333333333326</v>
      </c>
      <c r="AC44" s="21">
        <f>(Table1372[[#This Row],[200]]-Table137[[#This Row],[200]])/Table1372[[#This Row],[200]]</f>
        <v>-0.33333333333333326</v>
      </c>
    </row>
    <row r="45" spans="2:29" x14ac:dyDescent="0.35">
      <c r="F45" s="9" t="s">
        <v>90</v>
      </c>
    </row>
  </sheetData>
  <mergeCells count="2">
    <mergeCell ref="G3:R3"/>
    <mergeCell ref="S3:AC3"/>
  </mergeCells>
  <conditionalFormatting sqref="G5:R11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5:R44">
    <cfRule type="colorScale" priority="3">
      <colorScale>
        <cfvo type="min"/>
        <cfvo type="percentile" val="50"/>
        <cfvo type="max"/>
        <color rgb="FFF8696B"/>
        <color rgb="FFFCFCFF"/>
        <color rgb="FF63BE7B"/>
      </colorScale>
    </cfRule>
    <cfRule type="expression" dxfId="0" priority="10">
      <formula>G5&gt;27.777777777</formula>
    </cfRule>
  </conditionalFormatting>
  <conditionalFormatting sqref="G12:R18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2:R20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2:R44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9:R44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1:R26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7:R35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36:R40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41:R41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41:R44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:AC44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pageSetup orientation="portrait" r:id="rId1"/>
  <ignoredErrors>
    <ignoredError sqref="T5" calculatedColumn="1"/>
  </ignoredErrors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641B76-928B-4DEE-980B-2F39997101E9}">
  <sheetPr>
    <tabColor theme="8" tint="-0.499984740745262"/>
  </sheetPr>
  <dimension ref="A2:AK59"/>
  <sheetViews>
    <sheetView zoomScale="70" zoomScaleNormal="70" workbookViewId="0"/>
  </sheetViews>
  <sheetFormatPr defaultRowHeight="14.5" x14ac:dyDescent="0.35"/>
  <cols>
    <col min="1" max="1" width="11.26953125" customWidth="1"/>
  </cols>
  <sheetData>
    <row r="2" spans="1:1" ht="21" x14ac:dyDescent="0.5">
      <c r="A2" s="5" t="s">
        <v>55</v>
      </c>
    </row>
    <row r="17" spans="1:37" ht="19.5" customHeight="1" x14ac:dyDescent="0.35"/>
    <row r="18" spans="1:37" s="4" customFormat="1" ht="31" x14ac:dyDescent="0.7">
      <c r="C18" s="4" t="s">
        <v>14</v>
      </c>
      <c r="G18" s="4" t="s">
        <v>22</v>
      </c>
      <c r="K18" s="4" t="s">
        <v>23</v>
      </c>
      <c r="P18" s="4" t="s">
        <v>56</v>
      </c>
      <c r="T18" s="4" t="s">
        <v>15</v>
      </c>
      <c r="X18" s="4" t="s">
        <v>25</v>
      </c>
      <c r="AB18" s="4" t="s">
        <v>57</v>
      </c>
      <c r="AG18" s="4" t="s">
        <v>9</v>
      </c>
      <c r="AK18" s="4" t="s">
        <v>58</v>
      </c>
    </row>
    <row r="19" spans="1:37" x14ac:dyDescent="0.35">
      <c r="P19" s="8"/>
    </row>
    <row r="21" spans="1:37" ht="21" x14ac:dyDescent="0.5">
      <c r="A21" s="5" t="s">
        <v>59</v>
      </c>
      <c r="AD21" s="5" t="s">
        <v>63</v>
      </c>
    </row>
    <row r="38" spans="1:33" s="4" customFormat="1" ht="31" x14ac:dyDescent="0.7">
      <c r="C38" s="4" t="s">
        <v>28</v>
      </c>
      <c r="G38" s="4" t="s">
        <v>21</v>
      </c>
      <c r="K38" s="4" t="s">
        <v>29</v>
      </c>
      <c r="P38" s="4" t="s">
        <v>17</v>
      </c>
      <c r="T38" s="4" t="s">
        <v>30</v>
      </c>
      <c r="X38" s="4" t="s">
        <v>19</v>
      </c>
      <c r="AG38" s="4" t="s">
        <v>64</v>
      </c>
    </row>
    <row r="39" spans="1:33" x14ac:dyDescent="0.35">
      <c r="G39" s="8"/>
      <c r="P39" s="8"/>
      <c r="T39" s="8"/>
    </row>
    <row r="41" spans="1:33" ht="21" x14ac:dyDescent="0.5">
      <c r="A41" s="5" t="s">
        <v>60</v>
      </c>
    </row>
    <row r="56" spans="2:37" s="4" customFormat="1" ht="31" x14ac:dyDescent="0.7">
      <c r="C56" s="4" t="s">
        <v>61</v>
      </c>
      <c r="G56" s="4" t="s">
        <v>62</v>
      </c>
      <c r="K56" s="4" t="s">
        <v>35</v>
      </c>
      <c r="P56" s="4" t="s">
        <v>36</v>
      </c>
      <c r="T56" s="4" t="s">
        <v>37</v>
      </c>
      <c r="X56" s="4" t="s">
        <v>38</v>
      </c>
      <c r="AB56" s="4" t="s">
        <v>39</v>
      </c>
      <c r="AG56" s="4" t="s">
        <v>11</v>
      </c>
      <c r="AK56" s="4" t="s">
        <v>40</v>
      </c>
    </row>
    <row r="59" spans="2:37" ht="21" x14ac:dyDescent="0.5">
      <c r="B59" s="6" t="s">
        <v>65</v>
      </c>
      <c r="C59" s="7"/>
      <c r="D59" s="7"/>
      <c r="E59" s="7"/>
      <c r="F59" s="7"/>
      <c r="G59" s="7"/>
      <c r="H59" s="7"/>
      <c r="I59" s="7"/>
      <c r="J59" s="7"/>
      <c r="K59" s="7"/>
      <c r="L59" s="7"/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C3C27-3C95-4845-BE94-B52503C7B659}">
  <sheetPr>
    <tabColor theme="8" tint="-0.499984740745262"/>
  </sheetPr>
  <dimension ref="A2:AK59"/>
  <sheetViews>
    <sheetView zoomScale="70" zoomScaleNormal="70" workbookViewId="0"/>
  </sheetViews>
  <sheetFormatPr defaultRowHeight="14.5" x14ac:dyDescent="0.35"/>
  <cols>
    <col min="1" max="1" width="11.26953125" customWidth="1"/>
  </cols>
  <sheetData>
    <row r="2" spans="1:1" ht="21" x14ac:dyDescent="0.5">
      <c r="A2" s="5" t="s">
        <v>55</v>
      </c>
    </row>
    <row r="17" spans="1:37" ht="19.5" customHeight="1" x14ac:dyDescent="0.35"/>
    <row r="18" spans="1:37" s="4" customFormat="1" ht="31" x14ac:dyDescent="0.7">
      <c r="C18" s="43" t="s">
        <v>14</v>
      </c>
      <c r="G18" s="4" t="s">
        <v>22</v>
      </c>
      <c r="K18" s="43" t="s">
        <v>23</v>
      </c>
      <c r="P18" s="4" t="s">
        <v>56</v>
      </c>
      <c r="T18" s="4" t="s">
        <v>15</v>
      </c>
      <c r="X18" s="43" t="s">
        <v>25</v>
      </c>
      <c r="AB18" s="4" t="s">
        <v>57</v>
      </c>
      <c r="AG18" s="4" t="s">
        <v>9</v>
      </c>
      <c r="AK18" s="43" t="s">
        <v>58</v>
      </c>
    </row>
    <row r="19" spans="1:37" x14ac:dyDescent="0.35">
      <c r="P19" s="8"/>
    </row>
    <row r="21" spans="1:37" ht="21" x14ac:dyDescent="0.5">
      <c r="A21" s="5" t="s">
        <v>59</v>
      </c>
      <c r="AD21" s="5" t="s">
        <v>63</v>
      </c>
    </row>
    <row r="38" spans="1:33" s="4" customFormat="1" ht="31" x14ac:dyDescent="0.7">
      <c r="C38" s="4" t="s">
        <v>28</v>
      </c>
      <c r="G38" s="4" t="s">
        <v>21</v>
      </c>
      <c r="K38" s="43" t="s">
        <v>29</v>
      </c>
      <c r="P38" s="4" t="s">
        <v>17</v>
      </c>
      <c r="T38" s="4" t="s">
        <v>30</v>
      </c>
      <c r="X38" s="4" t="s">
        <v>19</v>
      </c>
      <c r="AG38" s="4" t="s">
        <v>64</v>
      </c>
    </row>
    <row r="39" spans="1:33" x14ac:dyDescent="0.35">
      <c r="G39" s="8"/>
      <c r="P39" s="8"/>
      <c r="T39" s="8"/>
    </row>
    <row r="41" spans="1:33" ht="21" x14ac:dyDescent="0.5">
      <c r="A41" s="5" t="s">
        <v>60</v>
      </c>
    </row>
    <row r="56" spans="2:37" s="4" customFormat="1" ht="31" x14ac:dyDescent="0.7">
      <c r="C56" s="4" t="s">
        <v>61</v>
      </c>
      <c r="G56" s="43" t="s">
        <v>62</v>
      </c>
      <c r="K56" s="43" t="s">
        <v>35</v>
      </c>
      <c r="P56" s="4" t="s">
        <v>36</v>
      </c>
      <c r="T56" s="4" t="s">
        <v>37</v>
      </c>
      <c r="X56" s="4" t="s">
        <v>38</v>
      </c>
      <c r="AB56" s="4" t="s">
        <v>39</v>
      </c>
      <c r="AG56" s="4" t="s">
        <v>11</v>
      </c>
      <c r="AK56" s="4" t="s">
        <v>40</v>
      </c>
    </row>
    <row r="59" spans="2:37" ht="21" x14ac:dyDescent="0.5">
      <c r="B59" s="6" t="s">
        <v>65</v>
      </c>
      <c r="C59" s="7"/>
      <c r="D59" s="7"/>
      <c r="E59" s="7"/>
      <c r="F59" s="7"/>
      <c r="G59" s="7"/>
      <c r="H59" s="7"/>
      <c r="I59" s="7"/>
      <c r="J59" s="7"/>
      <c r="K59" s="7"/>
      <c r="L59" s="7"/>
      <c r="Q59" s="6" t="s">
        <v>92</v>
      </c>
      <c r="R59" s="6"/>
      <c r="S59" s="6"/>
      <c r="T59" s="6"/>
      <c r="U59" s="6"/>
      <c r="V59" s="6"/>
      <c r="W59" s="6"/>
      <c r="X59" s="6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Damage 92.1.0</vt:lpstr>
      <vt:lpstr>Damage 93.7.1</vt:lpstr>
      <vt:lpstr>Damage 93.7.1 vs 92.1.0</vt:lpstr>
      <vt:lpstr>Recoil updates 92.0.1</vt:lpstr>
      <vt:lpstr>Recoil updates 93.7.1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swOOnk</dc:creator>
  <cp:lastModifiedBy>Marco</cp:lastModifiedBy>
  <dcterms:created xsi:type="dcterms:W3CDTF">2022-04-29T17:47:34Z</dcterms:created>
  <dcterms:modified xsi:type="dcterms:W3CDTF">2023-08-11T14:22:04Z</dcterms:modified>
</cp:coreProperties>
</file>